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m0669315\Dropbox\Trabalho\SES\SPA\2016\Cardio\"/>
    </mc:Choice>
  </mc:AlternateContent>
  <bookViews>
    <workbookView xWindow="0" yWindow="0" windowWidth="20730" windowHeight="11385" firstSheet="6" activeTab="12"/>
  </bookViews>
  <sheets>
    <sheet name="Plan1" sheetId="1" state="hidden" r:id="rId1"/>
    <sheet name="040601" sheetId="2" state="hidden" r:id="rId2"/>
    <sheet name="040602" sheetId="3" state="hidden" r:id="rId3"/>
    <sheet name="040603" sheetId="4" state="hidden" r:id="rId4"/>
    <sheet name="040604" sheetId="5" state="hidden" r:id="rId5"/>
    <sheet name="040605" sheetId="6" state="hidden" r:id="rId6"/>
    <sheet name="consolidado" sheetId="12" r:id="rId7"/>
    <sheet name="CMProd" sheetId="17" state="hidden" r:id="rId8"/>
    <sheet name="Balanço" sheetId="18" r:id="rId9"/>
    <sheet name="Anáilise Parâmetro" sheetId="19" r:id="rId10"/>
    <sheet name="Proposta" sheetId="20" r:id="rId11"/>
    <sheet name="Atendimento por região agregada" sheetId="21" r:id="rId12"/>
    <sheet name="impasse" sheetId="22" r:id="rId13"/>
  </sheets>
  <definedNames>
    <definedName name="_xlnm._FilterDatabase" localSheetId="1" hidden="1">'040601'!$A$3:$J$339</definedName>
    <definedName name="_xlnm._FilterDatabase" localSheetId="2" hidden="1">'040602'!$A$3:$J$221</definedName>
    <definedName name="_xlnm._FilterDatabase" localSheetId="3" hidden="1">'040603'!$A$3:$J$259</definedName>
    <definedName name="_xlnm._FilterDatabase" localSheetId="4" hidden="1">'040604'!$A$3:$J$190</definedName>
    <definedName name="_xlnm._FilterDatabase" localSheetId="5" hidden="1">'040605'!$A$3:$J$159</definedName>
    <definedName name="_xlnm._FilterDatabase" localSheetId="7" hidden="1">CMProd!$A$1:$D$83</definedName>
    <definedName name="_xlnm._FilterDatabase" localSheetId="6" hidden="1">consolidado!$A$1:$AB$815</definedName>
    <definedName name="_xlnm._FilterDatabase" localSheetId="0" hidden="1">Plan1!$A$1:$U$944</definedName>
    <definedName name="_xlnm._FilterDatabase" localSheetId="10" hidden="1">Proposta!$B$2:$J$28</definedName>
  </definedNames>
  <calcPr calcId="152511"/>
  <pivotCaches>
    <pivotCache cacheId="8" r:id="rId14"/>
    <pivotCache cacheId="9" r:id="rId15"/>
  </pivotCaches>
</workbook>
</file>

<file path=xl/calcChain.xml><?xml version="1.0" encoding="utf-8"?>
<calcChain xmlns="http://schemas.openxmlformats.org/spreadsheetml/2006/main">
  <c r="H59" i="18" l="1"/>
  <c r="G59" i="18"/>
  <c r="F59" i="18"/>
  <c r="E59" i="18"/>
  <c r="D59" i="18"/>
  <c r="H58" i="18"/>
  <c r="G58" i="18"/>
  <c r="F58" i="18"/>
  <c r="E58" i="18"/>
  <c r="D58" i="18"/>
  <c r="I28" i="18"/>
  <c r="D13" i="20"/>
  <c r="H13" i="20"/>
  <c r="J13" i="20" s="1"/>
  <c r="D14" i="20"/>
  <c r="D15" i="20"/>
  <c r="H15" i="20"/>
  <c r="J15" i="20" s="1"/>
  <c r="D25" i="20"/>
  <c r="H25" i="20"/>
  <c r="J25" i="20" s="1"/>
  <c r="I35" i="18"/>
  <c r="I36" i="18"/>
  <c r="I58" i="18" s="1"/>
  <c r="I37" i="18"/>
  <c r="I38" i="18"/>
  <c r="I39" i="18"/>
  <c r="I40" i="18"/>
  <c r="I41" i="18"/>
  <c r="I42" i="18"/>
  <c r="I43" i="18"/>
  <c r="I44" i="18"/>
  <c r="I45" i="18"/>
  <c r="I46" i="18"/>
  <c r="I47" i="18"/>
  <c r="I48" i="18"/>
  <c r="I49" i="18"/>
  <c r="I50" i="18"/>
  <c r="I51" i="18"/>
  <c r="I52" i="18"/>
  <c r="I53" i="18"/>
  <c r="I54" i="18"/>
  <c r="I55" i="18"/>
  <c r="I56" i="18"/>
  <c r="I34" i="18"/>
  <c r="I59" i="18" s="1"/>
  <c r="I13" i="20" l="1"/>
  <c r="I15" i="20"/>
  <c r="I25" i="20"/>
  <c r="S3" i="18"/>
  <c r="S4" i="18"/>
  <c r="S5" i="18"/>
  <c r="S7" i="18"/>
  <c r="S8" i="18"/>
  <c r="S9" i="18"/>
  <c r="S10" i="18"/>
  <c r="S11" i="18"/>
  <c r="S12" i="18"/>
  <c r="S13" i="18"/>
  <c r="S14" i="18"/>
  <c r="S15" i="18"/>
  <c r="S16" i="18"/>
  <c r="S17" i="18"/>
  <c r="S18" i="18"/>
  <c r="S19" i="18"/>
  <c r="S20" i="18"/>
  <c r="S21" i="18"/>
  <c r="S22" i="18"/>
  <c r="S23" i="18"/>
  <c r="S24" i="18"/>
  <c r="S25" i="18"/>
  <c r="S26" i="18"/>
  <c r="U4" i="22" l="1"/>
  <c r="T5" i="22"/>
  <c r="N4" i="18"/>
  <c r="N5" i="18"/>
  <c r="G5" i="20" s="1"/>
  <c r="N6" i="18"/>
  <c r="N7" i="18"/>
  <c r="G7" i="20" s="1"/>
  <c r="N8" i="18"/>
  <c r="G8" i="20" s="1"/>
  <c r="N9" i="18"/>
  <c r="G9" i="20" s="1"/>
  <c r="N10" i="18"/>
  <c r="G10" i="20" s="1"/>
  <c r="N11" i="18"/>
  <c r="N12" i="18"/>
  <c r="N13" i="18"/>
  <c r="N14" i="18"/>
  <c r="G14" i="20" s="1"/>
  <c r="N15" i="18"/>
  <c r="N16" i="18"/>
  <c r="G16" i="20" s="1"/>
  <c r="N17" i="18"/>
  <c r="G17" i="20" s="1"/>
  <c r="N18" i="18"/>
  <c r="N19" i="18"/>
  <c r="N20" i="18"/>
  <c r="N21" i="18"/>
  <c r="G21" i="20" s="1"/>
  <c r="N22" i="18"/>
  <c r="G22" i="20" s="1"/>
  <c r="N23" i="18"/>
  <c r="N24" i="18"/>
  <c r="G24" i="20" s="1"/>
  <c r="N25" i="18"/>
  <c r="N26" i="18"/>
  <c r="N3" i="18"/>
  <c r="H4" i="20"/>
  <c r="H3" i="20"/>
  <c r="Y17" i="12"/>
  <c r="AA2" i="12"/>
  <c r="Y2" i="12"/>
  <c r="N28" i="18" l="1"/>
  <c r="G26" i="20"/>
  <c r="J3" i="20"/>
  <c r="N27" i="18"/>
  <c r="AB8" i="12"/>
  <c r="AB15" i="12"/>
  <c r="AB24" i="12"/>
  <c r="AB29" i="12"/>
  <c r="AB33" i="12"/>
  <c r="AB37" i="12"/>
  <c r="AB42" i="12"/>
  <c r="AB47" i="12"/>
  <c r="AB50" i="12"/>
  <c r="AB55" i="12"/>
  <c r="AB58" i="12"/>
  <c r="AB102" i="12"/>
  <c r="AB130" i="12"/>
  <c r="AB137" i="12"/>
  <c r="AB153" i="12"/>
  <c r="AB167" i="12"/>
  <c r="AB211" i="12"/>
  <c r="AB234" i="12"/>
  <c r="AB238" i="12"/>
  <c r="AB244" i="12"/>
  <c r="AB268" i="12"/>
  <c r="AB269" i="12"/>
  <c r="AB271" i="12"/>
  <c r="AB294" i="12"/>
  <c r="AB298" i="12"/>
  <c r="AB301" i="12"/>
  <c r="AB304" i="12"/>
  <c r="AB307" i="12"/>
  <c r="AB310" i="12"/>
  <c r="AB320" i="12"/>
  <c r="AB333" i="12"/>
  <c r="AB349" i="12"/>
  <c r="AB350" i="12"/>
  <c r="AB352" i="12"/>
  <c r="AB356" i="12"/>
  <c r="AB363" i="12"/>
  <c r="AB364" i="12"/>
  <c r="AB365" i="12"/>
  <c r="AB368" i="12"/>
  <c r="AB369" i="12"/>
  <c r="AB370" i="12"/>
  <c r="AB371" i="12"/>
  <c r="AB373" i="12"/>
  <c r="AB374" i="12"/>
  <c r="AB377" i="12"/>
  <c r="AB378" i="12"/>
  <c r="AB379" i="12"/>
  <c r="AB380" i="12"/>
  <c r="AB392" i="12"/>
  <c r="AB394" i="12"/>
  <c r="AB471" i="12"/>
  <c r="AB475" i="12"/>
  <c r="AB483" i="12"/>
  <c r="AB487" i="12"/>
  <c r="AB516" i="12"/>
  <c r="AB571" i="12"/>
  <c r="AB573" i="12"/>
  <c r="AB593" i="12"/>
  <c r="AB596" i="12"/>
  <c r="AB597" i="12"/>
  <c r="AB600" i="12"/>
  <c r="AB616" i="12"/>
  <c r="AB619" i="12"/>
  <c r="AB621" i="12"/>
  <c r="AB626" i="12"/>
  <c r="AB632" i="12"/>
  <c r="AB643" i="12"/>
  <c r="AB653" i="12"/>
  <c r="AB655" i="12"/>
  <c r="AB657" i="12"/>
  <c r="AB662" i="12"/>
  <c r="AB664" i="12"/>
  <c r="AB665" i="12"/>
  <c r="AB666" i="12"/>
  <c r="AB670" i="12"/>
  <c r="AB672" i="12"/>
  <c r="AB676" i="12"/>
  <c r="AB681" i="12"/>
  <c r="AB684" i="12"/>
  <c r="AB685" i="12"/>
  <c r="AB686" i="12"/>
  <c r="AB687" i="12"/>
  <c r="AB690" i="12"/>
  <c r="AB691" i="12"/>
  <c r="AB692" i="12"/>
  <c r="AB693" i="12"/>
  <c r="AB695" i="12"/>
  <c r="AB696" i="12"/>
  <c r="AB697" i="12"/>
  <c r="AB698" i="12"/>
  <c r="AB699" i="12"/>
  <c r="AB701" i="12"/>
  <c r="AB702" i="12"/>
  <c r="AB703" i="12"/>
  <c r="AB704" i="12"/>
  <c r="AB706" i="12"/>
  <c r="AB707" i="12"/>
  <c r="AB708" i="12"/>
  <c r="AB710" i="12"/>
  <c r="AB717" i="12"/>
  <c r="AB718" i="12"/>
  <c r="AB720" i="12"/>
  <c r="AB725" i="12"/>
  <c r="AB728" i="12"/>
  <c r="AB729" i="12"/>
  <c r="AB731" i="12"/>
  <c r="AB733" i="12"/>
  <c r="AB735" i="12"/>
  <c r="AB754" i="12"/>
  <c r="AB755" i="12"/>
  <c r="AB760" i="12"/>
  <c r="AB764" i="12"/>
  <c r="AB765" i="12"/>
  <c r="AB766" i="12"/>
  <c r="AB768" i="12"/>
  <c r="AB773" i="12"/>
  <c r="AB787" i="12"/>
  <c r="AB791" i="12"/>
  <c r="AB794" i="12"/>
  <c r="AB796" i="12"/>
  <c r="AB797" i="12"/>
  <c r="AB798" i="12"/>
  <c r="AB800" i="12"/>
  <c r="AB801" i="12"/>
  <c r="AB802" i="12"/>
  <c r="AB804" i="12"/>
  <c r="AB807" i="12"/>
  <c r="AB813" i="12"/>
  <c r="AB814" i="12"/>
  <c r="AA3" i="12" l="1"/>
  <c r="AA4" i="12"/>
  <c r="AA5" i="12"/>
  <c r="AA6" i="12"/>
  <c r="AA7" i="12"/>
  <c r="AA8" i="12"/>
  <c r="AA9" i="12"/>
  <c r="AA10" i="12"/>
  <c r="AA11" i="12"/>
  <c r="AA12" i="12"/>
  <c r="AA13" i="12"/>
  <c r="AA14" i="12"/>
  <c r="AA15" i="12"/>
  <c r="AA16" i="12"/>
  <c r="AA17" i="12"/>
  <c r="AA18" i="12"/>
  <c r="AA19" i="12"/>
  <c r="AA20" i="12"/>
  <c r="AA21" i="12"/>
  <c r="AA22" i="12"/>
  <c r="AA23" i="12"/>
  <c r="AA24" i="12"/>
  <c r="AA25" i="12"/>
  <c r="AA26" i="12"/>
  <c r="AA27" i="12"/>
  <c r="AA28" i="12"/>
  <c r="AA29" i="12"/>
  <c r="AA30" i="12"/>
  <c r="AA31" i="12"/>
  <c r="AA32" i="12"/>
  <c r="AA33" i="12"/>
  <c r="AA34" i="12"/>
  <c r="AA35" i="12"/>
  <c r="AA36" i="12"/>
  <c r="AA37" i="12"/>
  <c r="AA38" i="12"/>
  <c r="AA39" i="12"/>
  <c r="AA40" i="12"/>
  <c r="AA41" i="12"/>
  <c r="AA42" i="12"/>
  <c r="AA43" i="12"/>
  <c r="AA44" i="12"/>
  <c r="AA45" i="12"/>
  <c r="AA46" i="12"/>
  <c r="AA47" i="12"/>
  <c r="AA48" i="12"/>
  <c r="AA49" i="12"/>
  <c r="AA50" i="12"/>
  <c r="AA51" i="12"/>
  <c r="AA52" i="12"/>
  <c r="AA53" i="12"/>
  <c r="AA54" i="12"/>
  <c r="AA55" i="12"/>
  <c r="AA56" i="12"/>
  <c r="AA57" i="12"/>
  <c r="AA58" i="12"/>
  <c r="AA59" i="12"/>
  <c r="AA60" i="12"/>
  <c r="AA61" i="12"/>
  <c r="AA62" i="12"/>
  <c r="AA63" i="12"/>
  <c r="AA64" i="12"/>
  <c r="AA65" i="12"/>
  <c r="AA66" i="12"/>
  <c r="AA67" i="12"/>
  <c r="AA68" i="12"/>
  <c r="AA69" i="12"/>
  <c r="AA70" i="12"/>
  <c r="AA71" i="12"/>
  <c r="AA72" i="12"/>
  <c r="AA73" i="12"/>
  <c r="AA74" i="12"/>
  <c r="AA75" i="12"/>
  <c r="AA76" i="12"/>
  <c r="AA77" i="12"/>
  <c r="AA78" i="12"/>
  <c r="AA79" i="12"/>
  <c r="AA80" i="12"/>
  <c r="AA81" i="12"/>
  <c r="AA82" i="12"/>
  <c r="AA83" i="12"/>
  <c r="AA84" i="12"/>
  <c r="AA85" i="12"/>
  <c r="AA86" i="12"/>
  <c r="AA87" i="12"/>
  <c r="AA88" i="12"/>
  <c r="AA89" i="12"/>
  <c r="AA90" i="12"/>
  <c r="AA91" i="12"/>
  <c r="AA92" i="12"/>
  <c r="AA93" i="12"/>
  <c r="AA94" i="12"/>
  <c r="AA95" i="12"/>
  <c r="AA96" i="12"/>
  <c r="AA97" i="12"/>
  <c r="AA98" i="12"/>
  <c r="AA99" i="12"/>
  <c r="AA100" i="12"/>
  <c r="AA101" i="12"/>
  <c r="AA102" i="12"/>
  <c r="AA103" i="12"/>
  <c r="AA104" i="12"/>
  <c r="AA105" i="12"/>
  <c r="AA106" i="12"/>
  <c r="AA107" i="12"/>
  <c r="AA108" i="12"/>
  <c r="AA109" i="12"/>
  <c r="AA110" i="12"/>
  <c r="AA111" i="12"/>
  <c r="AA112" i="12"/>
  <c r="AA113" i="12"/>
  <c r="AA114" i="12"/>
  <c r="AA115" i="12"/>
  <c r="AA116" i="12"/>
  <c r="AA117" i="12"/>
  <c r="AA118" i="12"/>
  <c r="AA119" i="12"/>
  <c r="AA120" i="12"/>
  <c r="AA121" i="12"/>
  <c r="AA122" i="12"/>
  <c r="AA123" i="12"/>
  <c r="AA124" i="12"/>
  <c r="AA125" i="12"/>
  <c r="AA126" i="12"/>
  <c r="AA127" i="12"/>
  <c r="AA128" i="12"/>
  <c r="AA129" i="12"/>
  <c r="AA130" i="12"/>
  <c r="AA131" i="12"/>
  <c r="AA132" i="12"/>
  <c r="AA133" i="12"/>
  <c r="AA134" i="12"/>
  <c r="AA135" i="12"/>
  <c r="AA136" i="12"/>
  <c r="AA137" i="12"/>
  <c r="AA138" i="12"/>
  <c r="AA139" i="12"/>
  <c r="AA140" i="12"/>
  <c r="AA141" i="12"/>
  <c r="AA142" i="12"/>
  <c r="AA143" i="12"/>
  <c r="AA144" i="12"/>
  <c r="AA145" i="12"/>
  <c r="AA146" i="12"/>
  <c r="AA147" i="12"/>
  <c r="AA148" i="12"/>
  <c r="AA149" i="12"/>
  <c r="AA150" i="12"/>
  <c r="AA151" i="12"/>
  <c r="AA152" i="12"/>
  <c r="AA153" i="12"/>
  <c r="AA154" i="12"/>
  <c r="AA155" i="12"/>
  <c r="AA156" i="12"/>
  <c r="AA157" i="12"/>
  <c r="AA158" i="12"/>
  <c r="AA159" i="12"/>
  <c r="AA160" i="12"/>
  <c r="AA161" i="12"/>
  <c r="AA162" i="12"/>
  <c r="AA163" i="12"/>
  <c r="AA164" i="12"/>
  <c r="AA165" i="12"/>
  <c r="AA166" i="12"/>
  <c r="AA167" i="12"/>
  <c r="AA168" i="12"/>
  <c r="AA169" i="12"/>
  <c r="AA170" i="12"/>
  <c r="AA171" i="12"/>
  <c r="AA172" i="12"/>
  <c r="AA173" i="12"/>
  <c r="AA174" i="12"/>
  <c r="AA175" i="12"/>
  <c r="AA176" i="12"/>
  <c r="AA177" i="12"/>
  <c r="AA178" i="12"/>
  <c r="AA179" i="12"/>
  <c r="AA180" i="12"/>
  <c r="AA181" i="12"/>
  <c r="AA182" i="12"/>
  <c r="AA183" i="12"/>
  <c r="AA184" i="12"/>
  <c r="AA185" i="12"/>
  <c r="AA186" i="12"/>
  <c r="AA187" i="12"/>
  <c r="AA188" i="12"/>
  <c r="AA189" i="12"/>
  <c r="AA190" i="12"/>
  <c r="AA191" i="12"/>
  <c r="AA192" i="12"/>
  <c r="AA193" i="12"/>
  <c r="AA194" i="12"/>
  <c r="AA195" i="12"/>
  <c r="AA196" i="12"/>
  <c r="AA197" i="12"/>
  <c r="AA198" i="12"/>
  <c r="AA199" i="12"/>
  <c r="AA200" i="12"/>
  <c r="AA201" i="12"/>
  <c r="AA202" i="12"/>
  <c r="AA203" i="12"/>
  <c r="AA204" i="12"/>
  <c r="AA205" i="12"/>
  <c r="AA206" i="12"/>
  <c r="AA207" i="12"/>
  <c r="AA208" i="12"/>
  <c r="AA209" i="12"/>
  <c r="AA210" i="12"/>
  <c r="AA211" i="12"/>
  <c r="AA212" i="12"/>
  <c r="AA213" i="12"/>
  <c r="AA214" i="12"/>
  <c r="AA215" i="12"/>
  <c r="AA216" i="12"/>
  <c r="AA217" i="12"/>
  <c r="AA218" i="12"/>
  <c r="AA219" i="12"/>
  <c r="AA220" i="12"/>
  <c r="AA221" i="12"/>
  <c r="AA222" i="12"/>
  <c r="AA223" i="12"/>
  <c r="AA224" i="12"/>
  <c r="AA225" i="12"/>
  <c r="AA226" i="12"/>
  <c r="AA227" i="12"/>
  <c r="AA228" i="12"/>
  <c r="AA229" i="12"/>
  <c r="AA230" i="12"/>
  <c r="AA231" i="12"/>
  <c r="AA232" i="12"/>
  <c r="AA233" i="12"/>
  <c r="AA234" i="12"/>
  <c r="AA235" i="12"/>
  <c r="AA236" i="12"/>
  <c r="AA237" i="12"/>
  <c r="AA238" i="12"/>
  <c r="AA239" i="12"/>
  <c r="AA240" i="12"/>
  <c r="AA241" i="12"/>
  <c r="AA242" i="12"/>
  <c r="AA243" i="12"/>
  <c r="AA244" i="12"/>
  <c r="AA245" i="12"/>
  <c r="AA246" i="12"/>
  <c r="AA247" i="12"/>
  <c r="AA248" i="12"/>
  <c r="AA249" i="12"/>
  <c r="AA250" i="12"/>
  <c r="AA251" i="12"/>
  <c r="AA252" i="12"/>
  <c r="AA253" i="12"/>
  <c r="AA254" i="12"/>
  <c r="AA255" i="12"/>
  <c r="AA256" i="12"/>
  <c r="AA257" i="12"/>
  <c r="AA258" i="12"/>
  <c r="AA259" i="12"/>
  <c r="AA260" i="12"/>
  <c r="AA261" i="12"/>
  <c r="AA262" i="12"/>
  <c r="AA263" i="12"/>
  <c r="AA264" i="12"/>
  <c r="AA265" i="12"/>
  <c r="AA266" i="12"/>
  <c r="AA267" i="12"/>
  <c r="AA268" i="12"/>
  <c r="AA269" i="12"/>
  <c r="AA270" i="12"/>
  <c r="AA271" i="12"/>
  <c r="AA272" i="12"/>
  <c r="AA273" i="12"/>
  <c r="AA274" i="12"/>
  <c r="AA275" i="12"/>
  <c r="AA276" i="12"/>
  <c r="AA277" i="12"/>
  <c r="AA278" i="12"/>
  <c r="AA279" i="12"/>
  <c r="AA280" i="12"/>
  <c r="AA281" i="12"/>
  <c r="AA282" i="12"/>
  <c r="AA283" i="12"/>
  <c r="AA284" i="12"/>
  <c r="AA285" i="12"/>
  <c r="AA286" i="12"/>
  <c r="AA287" i="12"/>
  <c r="AA288" i="12"/>
  <c r="AA289" i="12"/>
  <c r="AA290" i="12"/>
  <c r="AA291" i="12"/>
  <c r="AA292" i="12"/>
  <c r="AA293" i="12"/>
  <c r="AA294" i="12"/>
  <c r="AA295" i="12"/>
  <c r="AA296" i="12"/>
  <c r="AA297" i="12"/>
  <c r="AA298" i="12"/>
  <c r="AA299" i="12"/>
  <c r="AA300" i="12"/>
  <c r="AA301" i="12"/>
  <c r="AA302" i="12"/>
  <c r="AA303" i="12"/>
  <c r="AA304" i="12"/>
  <c r="AA305" i="12"/>
  <c r="AA306" i="12"/>
  <c r="AA307" i="12"/>
  <c r="AA308" i="12"/>
  <c r="AA309" i="12"/>
  <c r="AA310" i="12"/>
  <c r="AA311" i="12"/>
  <c r="AA312" i="12"/>
  <c r="AA313" i="12"/>
  <c r="AA314" i="12"/>
  <c r="AA315" i="12"/>
  <c r="AA316" i="12"/>
  <c r="AA317" i="12"/>
  <c r="AA318" i="12"/>
  <c r="AA319" i="12"/>
  <c r="AA320" i="12"/>
  <c r="AA321" i="12"/>
  <c r="AA322" i="12"/>
  <c r="AA323" i="12"/>
  <c r="AA324" i="12"/>
  <c r="AA325" i="12"/>
  <c r="AA326" i="12"/>
  <c r="AA327" i="12"/>
  <c r="AA328" i="12"/>
  <c r="AA329" i="12"/>
  <c r="AA330" i="12"/>
  <c r="AA331" i="12"/>
  <c r="AA332" i="12"/>
  <c r="AA333" i="12"/>
  <c r="AA334" i="12"/>
  <c r="AA335" i="12"/>
  <c r="AA336" i="12"/>
  <c r="AA337" i="12"/>
  <c r="AA338" i="12"/>
  <c r="AA339" i="12"/>
  <c r="AA340" i="12"/>
  <c r="AA341" i="12"/>
  <c r="AA342" i="12"/>
  <c r="AA343" i="12"/>
  <c r="AA344" i="12"/>
  <c r="AA345" i="12"/>
  <c r="AA346" i="12"/>
  <c r="AA347" i="12"/>
  <c r="AA348" i="12"/>
  <c r="AA349" i="12"/>
  <c r="AA350" i="12"/>
  <c r="AA351" i="12"/>
  <c r="AA352" i="12"/>
  <c r="AA353" i="12"/>
  <c r="AA354" i="12"/>
  <c r="AA355" i="12"/>
  <c r="AA356" i="12"/>
  <c r="AA357" i="12"/>
  <c r="AA358" i="12"/>
  <c r="AA359" i="12"/>
  <c r="AA360" i="12"/>
  <c r="AA361" i="12"/>
  <c r="AA362" i="12"/>
  <c r="AA363" i="12"/>
  <c r="AA364" i="12"/>
  <c r="AA365" i="12"/>
  <c r="AA366" i="12"/>
  <c r="AA367" i="12"/>
  <c r="AA368" i="12"/>
  <c r="AA369" i="12"/>
  <c r="AA370" i="12"/>
  <c r="AA371" i="12"/>
  <c r="AA372" i="12"/>
  <c r="AA373" i="12"/>
  <c r="AA374" i="12"/>
  <c r="AA375" i="12"/>
  <c r="AA376" i="12"/>
  <c r="AA377" i="12"/>
  <c r="AA378" i="12"/>
  <c r="AA379" i="12"/>
  <c r="AA380" i="12"/>
  <c r="AA381" i="12"/>
  <c r="AA382" i="12"/>
  <c r="AA383" i="12"/>
  <c r="AA384" i="12"/>
  <c r="AA385" i="12"/>
  <c r="AA386" i="12"/>
  <c r="AA387" i="12"/>
  <c r="AA388" i="12"/>
  <c r="AA389" i="12"/>
  <c r="AA390" i="12"/>
  <c r="AA391" i="12"/>
  <c r="AA392" i="12"/>
  <c r="AA393" i="12"/>
  <c r="AA394" i="12"/>
  <c r="AA395" i="12"/>
  <c r="AA396" i="12"/>
  <c r="AA397" i="12"/>
  <c r="AA398" i="12"/>
  <c r="AA399" i="12"/>
  <c r="AA400" i="12"/>
  <c r="AA401" i="12"/>
  <c r="AA402" i="12"/>
  <c r="AA403" i="12"/>
  <c r="AA404" i="12"/>
  <c r="AA405" i="12"/>
  <c r="AA406" i="12"/>
  <c r="AA407" i="12"/>
  <c r="AA408" i="12"/>
  <c r="AA409" i="12"/>
  <c r="AA410" i="12"/>
  <c r="AA411" i="12"/>
  <c r="AA412" i="12"/>
  <c r="AA413" i="12"/>
  <c r="AA414" i="12"/>
  <c r="AA415" i="12"/>
  <c r="AA416" i="12"/>
  <c r="AA417" i="12"/>
  <c r="AA418" i="12"/>
  <c r="AA419" i="12"/>
  <c r="AA420" i="12"/>
  <c r="AA421" i="12"/>
  <c r="AA422" i="12"/>
  <c r="AA423" i="12"/>
  <c r="AA424" i="12"/>
  <c r="AA425" i="12"/>
  <c r="AA426" i="12"/>
  <c r="AA427" i="12"/>
  <c r="AA428" i="12"/>
  <c r="AA429" i="12"/>
  <c r="AA430" i="12"/>
  <c r="AA431" i="12"/>
  <c r="AA432" i="12"/>
  <c r="AA433" i="12"/>
  <c r="AA434" i="12"/>
  <c r="AA435" i="12"/>
  <c r="AA436" i="12"/>
  <c r="AA437" i="12"/>
  <c r="AA438" i="12"/>
  <c r="AA439" i="12"/>
  <c r="AA440" i="12"/>
  <c r="AA441" i="12"/>
  <c r="AA442" i="12"/>
  <c r="AA443" i="12"/>
  <c r="AA444" i="12"/>
  <c r="AA445" i="12"/>
  <c r="AA446" i="12"/>
  <c r="AA447" i="12"/>
  <c r="AA448" i="12"/>
  <c r="AA449" i="12"/>
  <c r="AA450" i="12"/>
  <c r="AA451" i="12"/>
  <c r="AA452" i="12"/>
  <c r="AA453" i="12"/>
  <c r="AA454" i="12"/>
  <c r="AA455" i="12"/>
  <c r="AA456" i="12"/>
  <c r="AA457" i="12"/>
  <c r="AA458" i="12"/>
  <c r="AA459" i="12"/>
  <c r="AA460" i="12"/>
  <c r="AA461" i="12"/>
  <c r="AA462" i="12"/>
  <c r="AA463" i="12"/>
  <c r="AA464" i="12"/>
  <c r="AA465" i="12"/>
  <c r="AA466" i="12"/>
  <c r="AA467" i="12"/>
  <c r="AA468" i="12"/>
  <c r="AA469" i="12"/>
  <c r="AA470" i="12"/>
  <c r="AA471" i="12"/>
  <c r="AA472" i="12"/>
  <c r="AA473" i="12"/>
  <c r="AA474" i="12"/>
  <c r="AA475" i="12"/>
  <c r="AA476" i="12"/>
  <c r="AA477" i="12"/>
  <c r="AA478" i="12"/>
  <c r="AA479" i="12"/>
  <c r="AA480" i="12"/>
  <c r="AA481" i="12"/>
  <c r="AA482" i="12"/>
  <c r="AA483" i="12"/>
  <c r="AA484" i="12"/>
  <c r="AA485" i="12"/>
  <c r="AA486" i="12"/>
  <c r="AA487" i="12"/>
  <c r="AA488" i="12"/>
  <c r="AA489" i="12"/>
  <c r="AA490" i="12"/>
  <c r="AA491" i="12"/>
  <c r="AA492" i="12"/>
  <c r="AA493" i="12"/>
  <c r="AA494" i="12"/>
  <c r="AA495" i="12"/>
  <c r="AA496" i="12"/>
  <c r="AA497" i="12"/>
  <c r="AA498" i="12"/>
  <c r="AA499" i="12"/>
  <c r="AA500" i="12"/>
  <c r="AA501" i="12"/>
  <c r="AA502" i="12"/>
  <c r="AA503" i="12"/>
  <c r="AA504" i="12"/>
  <c r="AA505" i="12"/>
  <c r="AA506" i="12"/>
  <c r="AA507" i="12"/>
  <c r="AA508" i="12"/>
  <c r="AA509" i="12"/>
  <c r="AA510" i="12"/>
  <c r="AA511" i="12"/>
  <c r="AA512" i="12"/>
  <c r="AA513" i="12"/>
  <c r="AA514" i="12"/>
  <c r="AA515" i="12"/>
  <c r="AA516" i="12"/>
  <c r="AA517" i="12"/>
  <c r="AA518" i="12"/>
  <c r="AA519" i="12"/>
  <c r="AA520" i="12"/>
  <c r="AA521" i="12"/>
  <c r="AA522" i="12"/>
  <c r="AA523" i="12"/>
  <c r="AA524" i="12"/>
  <c r="AA525" i="12"/>
  <c r="AA526" i="12"/>
  <c r="AA527" i="12"/>
  <c r="AA528" i="12"/>
  <c r="AA529" i="12"/>
  <c r="AA530" i="12"/>
  <c r="AA531" i="12"/>
  <c r="AA532" i="12"/>
  <c r="AA533" i="12"/>
  <c r="AA534" i="12"/>
  <c r="AA535" i="12"/>
  <c r="AA536" i="12"/>
  <c r="AA537" i="12"/>
  <c r="AA538" i="12"/>
  <c r="AA539" i="12"/>
  <c r="AA540" i="12"/>
  <c r="AA541" i="12"/>
  <c r="AA542" i="12"/>
  <c r="AA543" i="12"/>
  <c r="AA544" i="12"/>
  <c r="AA545" i="12"/>
  <c r="AA546" i="12"/>
  <c r="AA547" i="12"/>
  <c r="AA548" i="12"/>
  <c r="AA549" i="12"/>
  <c r="AA550" i="12"/>
  <c r="AA551" i="12"/>
  <c r="AA552" i="12"/>
  <c r="AA553" i="12"/>
  <c r="AA554" i="12"/>
  <c r="AA555" i="12"/>
  <c r="AA556" i="12"/>
  <c r="AA557" i="12"/>
  <c r="AA558" i="12"/>
  <c r="AA559" i="12"/>
  <c r="AA560" i="12"/>
  <c r="AA561" i="12"/>
  <c r="AA562" i="12"/>
  <c r="AA563" i="12"/>
  <c r="AA564" i="12"/>
  <c r="AA565" i="12"/>
  <c r="AA566" i="12"/>
  <c r="AA567" i="12"/>
  <c r="AA568" i="12"/>
  <c r="AA569" i="12"/>
  <c r="AA570" i="12"/>
  <c r="AA571" i="12"/>
  <c r="AA572" i="12"/>
  <c r="AA573" i="12"/>
  <c r="AA574" i="12"/>
  <c r="AA575" i="12"/>
  <c r="AA576" i="12"/>
  <c r="AA577" i="12"/>
  <c r="AA578" i="12"/>
  <c r="AA579" i="12"/>
  <c r="AA580" i="12"/>
  <c r="AA581" i="12"/>
  <c r="AA582" i="12"/>
  <c r="AA583" i="12"/>
  <c r="AA584" i="12"/>
  <c r="AA585" i="12"/>
  <c r="AA586" i="12"/>
  <c r="AA587" i="12"/>
  <c r="AA588" i="12"/>
  <c r="AA589" i="12"/>
  <c r="AA590" i="12"/>
  <c r="AA591" i="12"/>
  <c r="AA592" i="12"/>
  <c r="AA593" i="12"/>
  <c r="AA594" i="12"/>
  <c r="AA595" i="12"/>
  <c r="AA596" i="12"/>
  <c r="AA597" i="12"/>
  <c r="AA598" i="12"/>
  <c r="AA599" i="12"/>
  <c r="AA600" i="12"/>
  <c r="AA601" i="12"/>
  <c r="AA602" i="12"/>
  <c r="AA603" i="12"/>
  <c r="AA604" i="12"/>
  <c r="AA605" i="12"/>
  <c r="AA606" i="12"/>
  <c r="AA607" i="12"/>
  <c r="AA608" i="12"/>
  <c r="AA609" i="12"/>
  <c r="AA610" i="12"/>
  <c r="AA611" i="12"/>
  <c r="AA612" i="12"/>
  <c r="AA613" i="12"/>
  <c r="AA614" i="12"/>
  <c r="AA615" i="12"/>
  <c r="AA616" i="12"/>
  <c r="AA617" i="12"/>
  <c r="AA618" i="12"/>
  <c r="AA619" i="12"/>
  <c r="AA620" i="12"/>
  <c r="AA621" i="12"/>
  <c r="AA622" i="12"/>
  <c r="AA623" i="12"/>
  <c r="AA624" i="12"/>
  <c r="AA625" i="12"/>
  <c r="AA626" i="12"/>
  <c r="AA627" i="12"/>
  <c r="AA628" i="12"/>
  <c r="AA629" i="12"/>
  <c r="AA630" i="12"/>
  <c r="AA631" i="12"/>
  <c r="AA632" i="12"/>
  <c r="AA633" i="12"/>
  <c r="AA634" i="12"/>
  <c r="AA635" i="12"/>
  <c r="AA636" i="12"/>
  <c r="AA637" i="12"/>
  <c r="AA638" i="12"/>
  <c r="AA639" i="12"/>
  <c r="AA640" i="12"/>
  <c r="AA641" i="12"/>
  <c r="AA642" i="12"/>
  <c r="AA643" i="12"/>
  <c r="AA644" i="12"/>
  <c r="AA645" i="12"/>
  <c r="AA646" i="12"/>
  <c r="AA647" i="12"/>
  <c r="AA648" i="12"/>
  <c r="AA649" i="12"/>
  <c r="AA650" i="12"/>
  <c r="AA651" i="12"/>
  <c r="AA652" i="12"/>
  <c r="AA653" i="12"/>
  <c r="AA654" i="12"/>
  <c r="AA655" i="12"/>
  <c r="AA656" i="12"/>
  <c r="AA657" i="12"/>
  <c r="AA658" i="12"/>
  <c r="AA659" i="12"/>
  <c r="AA660" i="12"/>
  <c r="AA661" i="12"/>
  <c r="AA662" i="12"/>
  <c r="AA663" i="12"/>
  <c r="AA664" i="12"/>
  <c r="AA665" i="12"/>
  <c r="AA666" i="12"/>
  <c r="AA667" i="12"/>
  <c r="AA668" i="12"/>
  <c r="AA669" i="12"/>
  <c r="AA670" i="12"/>
  <c r="AA671" i="12"/>
  <c r="AA672" i="12"/>
  <c r="AA673" i="12"/>
  <c r="AA674" i="12"/>
  <c r="AA675" i="12"/>
  <c r="AA676" i="12"/>
  <c r="AA677" i="12"/>
  <c r="AA678" i="12"/>
  <c r="AA679" i="12"/>
  <c r="AA680" i="12"/>
  <c r="AA681" i="12"/>
  <c r="AA682" i="12"/>
  <c r="AA683" i="12"/>
  <c r="AA684" i="12"/>
  <c r="AA685" i="12"/>
  <c r="AA686" i="12"/>
  <c r="AA687" i="12"/>
  <c r="AA688" i="12"/>
  <c r="AA689" i="12"/>
  <c r="AA690" i="12"/>
  <c r="AA691" i="12"/>
  <c r="AA692" i="12"/>
  <c r="AA693" i="12"/>
  <c r="AA694" i="12"/>
  <c r="AA695" i="12"/>
  <c r="AA696" i="12"/>
  <c r="AA697" i="12"/>
  <c r="AA698" i="12"/>
  <c r="AA699" i="12"/>
  <c r="AA700" i="12"/>
  <c r="AA701" i="12"/>
  <c r="AA702" i="12"/>
  <c r="AA703" i="12"/>
  <c r="AA704" i="12"/>
  <c r="AA705" i="12"/>
  <c r="AA706" i="12"/>
  <c r="AA707" i="12"/>
  <c r="AA708" i="12"/>
  <c r="AA709" i="12"/>
  <c r="AA710" i="12"/>
  <c r="AA711" i="12"/>
  <c r="AA712" i="12"/>
  <c r="AA713" i="12"/>
  <c r="AA714" i="12"/>
  <c r="AA715" i="12"/>
  <c r="AA716" i="12"/>
  <c r="AA717" i="12"/>
  <c r="AA718" i="12"/>
  <c r="AA719" i="12"/>
  <c r="AA720" i="12"/>
  <c r="AA721" i="12"/>
  <c r="AA722" i="12"/>
  <c r="AA723" i="12"/>
  <c r="AA724" i="12"/>
  <c r="AA725" i="12"/>
  <c r="AA726" i="12"/>
  <c r="AA727" i="12"/>
  <c r="AA728" i="12"/>
  <c r="AA729" i="12"/>
  <c r="AA730" i="12"/>
  <c r="AA731" i="12"/>
  <c r="AA732" i="12"/>
  <c r="AA733" i="12"/>
  <c r="AA734" i="12"/>
  <c r="AA735" i="12"/>
  <c r="AA736" i="12"/>
  <c r="AA737" i="12"/>
  <c r="AA738" i="12"/>
  <c r="AA739" i="12"/>
  <c r="AA740" i="12"/>
  <c r="AA741" i="12"/>
  <c r="AA742" i="12"/>
  <c r="AA743" i="12"/>
  <c r="AA744" i="12"/>
  <c r="AA745" i="12"/>
  <c r="AA746" i="12"/>
  <c r="AA747" i="12"/>
  <c r="AA748" i="12"/>
  <c r="AA749" i="12"/>
  <c r="AA750" i="12"/>
  <c r="AA751" i="12"/>
  <c r="AA752" i="12"/>
  <c r="AA753" i="12"/>
  <c r="AA754" i="12"/>
  <c r="AA755" i="12"/>
  <c r="AA756" i="12"/>
  <c r="AA757" i="12"/>
  <c r="AA758" i="12"/>
  <c r="AA759" i="12"/>
  <c r="AA760" i="12"/>
  <c r="AA761" i="12"/>
  <c r="AA762" i="12"/>
  <c r="AA763" i="12"/>
  <c r="AA764" i="12"/>
  <c r="AA765" i="12"/>
  <c r="AA766" i="12"/>
  <c r="AA767" i="12"/>
  <c r="AA768" i="12"/>
  <c r="AA769" i="12"/>
  <c r="AA770" i="12"/>
  <c r="AA771" i="12"/>
  <c r="AA772" i="12"/>
  <c r="AA773" i="12"/>
  <c r="AA774" i="12"/>
  <c r="AA775" i="12"/>
  <c r="AA776" i="12"/>
  <c r="AA777" i="12"/>
  <c r="AA778" i="12"/>
  <c r="AA779" i="12"/>
  <c r="AA780" i="12"/>
  <c r="AA781" i="12"/>
  <c r="AA782" i="12"/>
  <c r="AA783" i="12"/>
  <c r="AA784" i="12"/>
  <c r="AA785" i="12"/>
  <c r="AA786" i="12"/>
  <c r="AA787" i="12"/>
  <c r="AA788" i="12"/>
  <c r="AA789" i="12"/>
  <c r="AA790" i="12"/>
  <c r="AA791" i="12"/>
  <c r="AA792" i="12"/>
  <c r="AA793" i="12"/>
  <c r="AA794" i="12"/>
  <c r="AA795" i="12"/>
  <c r="AA796" i="12"/>
  <c r="AA797" i="12"/>
  <c r="AA798" i="12"/>
  <c r="AA799" i="12"/>
  <c r="AA800" i="12"/>
  <c r="AA801" i="12"/>
  <c r="AA802" i="12"/>
  <c r="AA803" i="12"/>
  <c r="AA804" i="12"/>
  <c r="AA805" i="12"/>
  <c r="AA806" i="12"/>
  <c r="AA807" i="12"/>
  <c r="AA808" i="12"/>
  <c r="AA809" i="12"/>
  <c r="AA810" i="12"/>
  <c r="AA811" i="12"/>
  <c r="AA812" i="12"/>
  <c r="AA813" i="12"/>
  <c r="AA814" i="12"/>
  <c r="W3" i="12"/>
  <c r="W4" i="12"/>
  <c r="W6" i="12"/>
  <c r="W7" i="12"/>
  <c r="W10" i="12"/>
  <c r="W11" i="12"/>
  <c r="W13" i="12"/>
  <c r="W16" i="12"/>
  <c r="W18" i="12"/>
  <c r="W21" i="12"/>
  <c r="W22" i="12"/>
  <c r="W23" i="12"/>
  <c r="W26" i="12"/>
  <c r="W27" i="12"/>
  <c r="W30" i="12"/>
  <c r="W32" i="12"/>
  <c r="W34" i="12"/>
  <c r="W35" i="12"/>
  <c r="W38" i="12"/>
  <c r="W39" i="12"/>
  <c r="W40" i="12"/>
  <c r="W41" i="12"/>
  <c r="W44" i="12"/>
  <c r="W45" i="12"/>
  <c r="W48" i="12"/>
  <c r="W49" i="12"/>
  <c r="W52" i="12"/>
  <c r="W53" i="12"/>
  <c r="W62" i="12"/>
  <c r="W67" i="12"/>
  <c r="W68" i="12"/>
  <c r="W70" i="12"/>
  <c r="W71" i="12"/>
  <c r="W75" i="12"/>
  <c r="W76" i="12"/>
  <c r="W81" i="12"/>
  <c r="W87" i="12"/>
  <c r="W88" i="12"/>
  <c r="W91" i="12"/>
  <c r="W99" i="12"/>
  <c r="W103" i="12"/>
  <c r="W107" i="12"/>
  <c r="W108" i="12"/>
  <c r="W110" i="12"/>
  <c r="W111" i="12"/>
  <c r="W112" i="12"/>
  <c r="W113" i="12"/>
  <c r="W116" i="12"/>
  <c r="W118" i="12"/>
  <c r="W121" i="12"/>
  <c r="W124" i="12"/>
  <c r="W125" i="12"/>
  <c r="W127" i="12"/>
  <c r="W129" i="12"/>
  <c r="W132" i="12"/>
  <c r="W141" i="12"/>
  <c r="W145" i="12"/>
  <c r="W166" i="12"/>
  <c r="W171" i="12"/>
  <c r="W176" i="12"/>
  <c r="W177" i="12"/>
  <c r="W180" i="12"/>
  <c r="W181" i="12"/>
  <c r="W184" i="12"/>
  <c r="W186" i="12"/>
  <c r="W187" i="12"/>
  <c r="W190" i="12"/>
  <c r="W193" i="12"/>
  <c r="W200" i="12"/>
  <c r="W201" i="12"/>
  <c r="W204" i="12"/>
  <c r="W205" i="12"/>
  <c r="W215" i="12"/>
  <c r="W217" i="12"/>
  <c r="W219" i="12"/>
  <c r="W220" i="12"/>
  <c r="W222" i="12"/>
  <c r="W224" i="12"/>
  <c r="W225" i="12"/>
  <c r="W227" i="12"/>
  <c r="W228" i="12"/>
  <c r="W229" i="12"/>
  <c r="W231" i="12"/>
  <c r="W232" i="12"/>
  <c r="W236" i="12"/>
  <c r="W240" i="12"/>
  <c r="W242" i="12"/>
  <c r="W243" i="12"/>
  <c r="W245" i="12"/>
  <c r="W247" i="12"/>
  <c r="W248" i="12"/>
  <c r="W249" i="12"/>
  <c r="W250" i="12"/>
  <c r="W253" i="12"/>
  <c r="W256" i="12"/>
  <c r="W258" i="12"/>
  <c r="W261" i="12"/>
  <c r="W262" i="12"/>
  <c r="W264" i="12"/>
  <c r="W267" i="12"/>
  <c r="W272" i="12"/>
  <c r="W274" i="12"/>
  <c r="W277" i="12"/>
  <c r="W278" i="12"/>
  <c r="W284" i="12"/>
  <c r="W288" i="12"/>
  <c r="W297" i="12"/>
  <c r="W308" i="12"/>
  <c r="W309" i="12"/>
  <c r="W313" i="12"/>
  <c r="W316" i="12"/>
  <c r="W317" i="12"/>
  <c r="W321" i="12"/>
  <c r="W325" i="12"/>
  <c r="W328" i="12"/>
  <c r="W334" i="12"/>
  <c r="W337" i="12"/>
  <c r="W343" i="12"/>
  <c r="W346" i="12"/>
  <c r="W348" i="12"/>
  <c r="W354" i="12"/>
  <c r="W355" i="12"/>
  <c r="W359" i="12"/>
  <c r="W360" i="12"/>
  <c r="W372" i="12"/>
  <c r="W375" i="12"/>
  <c r="W381" i="12"/>
  <c r="W383" i="12"/>
  <c r="W384" i="12"/>
  <c r="W389" i="12"/>
  <c r="W393" i="12"/>
  <c r="W396" i="12"/>
  <c r="W397" i="12"/>
  <c r="W399" i="12"/>
  <c r="W400" i="12"/>
  <c r="W401" i="12"/>
  <c r="W402" i="12"/>
  <c r="W403" i="12"/>
  <c r="W405" i="12"/>
  <c r="W406" i="12"/>
  <c r="W408" i="12"/>
  <c r="W409" i="12"/>
  <c r="W410" i="12"/>
  <c r="W411" i="12"/>
  <c r="W413" i="12"/>
  <c r="W415" i="12"/>
  <c r="W416" i="12"/>
  <c r="W417" i="12"/>
  <c r="W419" i="12"/>
  <c r="W420" i="12"/>
  <c r="W421" i="12"/>
  <c r="W423" i="12"/>
  <c r="W424" i="12"/>
  <c r="W425" i="12"/>
  <c r="W426" i="12"/>
  <c r="W427" i="12"/>
  <c r="W428" i="12"/>
  <c r="W430" i="12"/>
  <c r="W432" i="12"/>
  <c r="W434" i="12"/>
  <c r="W435" i="12"/>
  <c r="W436" i="12"/>
  <c r="W440" i="12"/>
  <c r="W442" i="12"/>
  <c r="W443" i="12"/>
  <c r="W445" i="12"/>
  <c r="W446" i="12"/>
  <c r="W447" i="12"/>
  <c r="W449" i="12"/>
  <c r="W453" i="12"/>
  <c r="W456" i="12"/>
  <c r="W458" i="12"/>
  <c r="W460" i="12"/>
  <c r="W462" i="12"/>
  <c r="W464" i="12"/>
  <c r="W466" i="12"/>
  <c r="W468" i="12"/>
  <c r="W472" i="12"/>
  <c r="W476" i="12"/>
  <c r="W477" i="12"/>
  <c r="W484" i="12"/>
  <c r="X484" i="12" s="1"/>
  <c r="W489" i="12"/>
  <c r="X489" i="12" s="1"/>
  <c r="W490" i="12"/>
  <c r="W491" i="12"/>
  <c r="X491" i="12" s="1"/>
  <c r="W492" i="12"/>
  <c r="W495" i="12"/>
  <c r="X495" i="12" s="1"/>
  <c r="W497" i="12"/>
  <c r="X497" i="12" s="1"/>
  <c r="W499" i="12"/>
  <c r="X499" i="12" s="1"/>
  <c r="W501" i="12"/>
  <c r="X501" i="12" s="1"/>
  <c r="W504" i="12"/>
  <c r="W506" i="12"/>
  <c r="W508" i="12"/>
  <c r="W511" i="12"/>
  <c r="X511" i="12" s="1"/>
  <c r="W514" i="12"/>
  <c r="W519" i="12"/>
  <c r="X519" i="12" s="1"/>
  <c r="W522" i="12"/>
  <c r="W525" i="12"/>
  <c r="X525" i="12" s="1"/>
  <c r="W526" i="12"/>
  <c r="W528" i="12"/>
  <c r="W531" i="12"/>
  <c r="X531" i="12" s="1"/>
  <c r="W534" i="12"/>
  <c r="W540" i="12"/>
  <c r="W542" i="12"/>
  <c r="W544" i="12"/>
  <c r="W547" i="12"/>
  <c r="X547" i="12" s="1"/>
  <c r="W548" i="12"/>
  <c r="W549" i="12"/>
  <c r="X549" i="12" s="1"/>
  <c r="W551" i="12"/>
  <c r="X551" i="12" s="1"/>
  <c r="W552" i="12"/>
  <c r="W553" i="12"/>
  <c r="X553" i="12" s="1"/>
  <c r="W557" i="12"/>
  <c r="X557" i="12" s="1"/>
  <c r="W561" i="12"/>
  <c r="X561" i="12" s="1"/>
  <c r="W563" i="12"/>
  <c r="X563" i="12" s="1"/>
  <c r="W565" i="12"/>
  <c r="X565" i="12" s="1"/>
  <c r="W566" i="12"/>
  <c r="W568" i="12"/>
  <c r="W574" i="12"/>
  <c r="W575" i="12"/>
  <c r="X575" i="12" s="1"/>
  <c r="W577" i="12"/>
  <c r="X577" i="12" s="1"/>
  <c r="W579" i="12"/>
  <c r="X579" i="12" s="1"/>
  <c r="W582" i="12"/>
  <c r="W584" i="12"/>
  <c r="W585" i="12"/>
  <c r="X585" i="12" s="1"/>
  <c r="W586" i="12"/>
  <c r="W587" i="12"/>
  <c r="X587" i="12" s="1"/>
  <c r="W592" i="12"/>
  <c r="W595" i="12"/>
  <c r="X595" i="12" s="1"/>
  <c r="W599" i="12"/>
  <c r="X599" i="12" s="1"/>
  <c r="W601" i="12"/>
  <c r="X601" i="12" s="1"/>
  <c r="W602" i="12"/>
  <c r="W603" i="12"/>
  <c r="X603" i="12" s="1"/>
  <c r="W605" i="12"/>
  <c r="X605" i="12" s="1"/>
  <c r="W607" i="12"/>
  <c r="X607" i="12" s="1"/>
  <c r="W608" i="12"/>
  <c r="W609" i="12"/>
  <c r="X609" i="12" s="1"/>
  <c r="W611" i="12"/>
  <c r="X611" i="12" s="1"/>
  <c r="W613" i="12"/>
  <c r="X613" i="12" s="1"/>
  <c r="W615" i="12"/>
  <c r="X615" i="12" s="1"/>
  <c r="W617" i="12"/>
  <c r="X617" i="12" s="1"/>
  <c r="W618" i="12"/>
  <c r="W620" i="12"/>
  <c r="W622" i="12"/>
  <c r="W625" i="12"/>
  <c r="X625" i="12" s="1"/>
  <c r="W627" i="12"/>
  <c r="X627" i="12" s="1"/>
  <c r="W629" i="12"/>
  <c r="X629" i="12" s="1"/>
  <c r="W638" i="12"/>
  <c r="W644" i="12"/>
  <c r="W646" i="12"/>
  <c r="W648" i="12"/>
  <c r="W654" i="12"/>
  <c r="W663" i="12"/>
  <c r="X663" i="12" s="1"/>
  <c r="W673" i="12"/>
  <c r="X673" i="12" s="1"/>
  <c r="W683" i="12"/>
  <c r="X683" i="12" s="1"/>
  <c r="W712" i="12"/>
  <c r="W722" i="12"/>
  <c r="W724" i="12"/>
  <c r="W732" i="12"/>
  <c r="W752" i="12"/>
  <c r="W753" i="12"/>
  <c r="X753" i="12" s="1"/>
  <c r="W771" i="12"/>
  <c r="X771" i="12" s="1"/>
  <c r="W774" i="12"/>
  <c r="W790" i="12"/>
  <c r="W793" i="12"/>
  <c r="X793" i="12" s="1"/>
  <c r="W795" i="12"/>
  <c r="X795" i="12" s="1"/>
  <c r="W810" i="12"/>
  <c r="W2" i="12"/>
  <c r="Z2" i="12" s="1"/>
  <c r="K2" i="12"/>
  <c r="X2" i="12" l="1"/>
  <c r="X288" i="12"/>
  <c r="X284" i="12"/>
  <c r="X278" i="12"/>
  <c r="X274" i="12"/>
  <c r="X272" i="12"/>
  <c r="X264" i="12"/>
  <c r="X262" i="12"/>
  <c r="X258" i="12"/>
  <c r="X256" i="12"/>
  <c r="X250" i="12"/>
  <c r="X248" i="12"/>
  <c r="X242" i="12"/>
  <c r="X240" i="12"/>
  <c r="X236" i="12"/>
  <c r="X232" i="12"/>
  <c r="X228" i="12"/>
  <c r="X224" i="12"/>
  <c r="X222" i="12"/>
  <c r="X220" i="12"/>
  <c r="X204" i="12"/>
  <c r="X200" i="12"/>
  <c r="X190" i="12"/>
  <c r="X186" i="12"/>
  <c r="X184" i="12"/>
  <c r="X180" i="12"/>
  <c r="X176" i="12"/>
  <c r="X166" i="12"/>
  <c r="X132" i="12"/>
  <c r="X124" i="12"/>
  <c r="X118" i="12"/>
  <c r="X116" i="12"/>
  <c r="X112" i="12"/>
  <c r="X110" i="12"/>
  <c r="X108" i="12"/>
  <c r="X88" i="12"/>
  <c r="X76" i="12"/>
  <c r="X70" i="12"/>
  <c r="X68" i="12"/>
  <c r="X62" i="12"/>
  <c r="X52" i="12"/>
  <c r="X48" i="12"/>
  <c r="X44" i="12"/>
  <c r="X40" i="12"/>
  <c r="X38" i="12"/>
  <c r="X34" i="12"/>
  <c r="X32" i="12"/>
  <c r="X30" i="12"/>
  <c r="X26" i="12"/>
  <c r="X22" i="12"/>
  <c r="X18" i="12"/>
  <c r="X16" i="12"/>
  <c r="X10" i="12"/>
  <c r="X6" i="12"/>
  <c r="X4" i="12"/>
  <c r="X476" i="12"/>
  <c r="X472" i="12"/>
  <c r="X468" i="12"/>
  <c r="X466" i="12"/>
  <c r="X464" i="12"/>
  <c r="X462" i="12"/>
  <c r="X460" i="12"/>
  <c r="X458" i="12"/>
  <c r="X456" i="12"/>
  <c r="X446" i="12"/>
  <c r="X442" i="12"/>
  <c r="X440" i="12"/>
  <c r="X436" i="12"/>
  <c r="X434" i="12"/>
  <c r="X432" i="12"/>
  <c r="X430" i="12"/>
  <c r="X428" i="12"/>
  <c r="X426" i="12"/>
  <c r="X424" i="12"/>
  <c r="X420" i="12"/>
  <c r="X416" i="12"/>
  <c r="X410" i="12"/>
  <c r="X408" i="12"/>
  <c r="X406" i="12"/>
  <c r="X402" i="12"/>
  <c r="X400" i="12"/>
  <c r="X396" i="12"/>
  <c r="X384" i="12"/>
  <c r="X372" i="12"/>
  <c r="X360" i="12"/>
  <c r="X354" i="12"/>
  <c r="X348" i="12"/>
  <c r="X346" i="12"/>
  <c r="X334" i="12"/>
  <c r="X328" i="12"/>
  <c r="X316" i="12"/>
  <c r="X308" i="12"/>
  <c r="X477" i="12"/>
  <c r="X453" i="12"/>
  <c r="X449" i="12"/>
  <c r="X447" i="12"/>
  <c r="X445" i="12"/>
  <c r="X443" i="12"/>
  <c r="X435" i="12"/>
  <c r="X427" i="12"/>
  <c r="X425" i="12"/>
  <c r="X423" i="12"/>
  <c r="X421" i="12"/>
  <c r="X419" i="12"/>
  <c r="X417" i="12"/>
  <c r="X415" i="12"/>
  <c r="X413" i="12"/>
  <c r="X411" i="12"/>
  <c r="X409" i="12"/>
  <c r="X405" i="12"/>
  <c r="X403" i="12"/>
  <c r="X401" i="12"/>
  <c r="X399" i="12"/>
  <c r="X397" i="12"/>
  <c r="X393" i="12"/>
  <c r="X389" i="12"/>
  <c r="X383" i="12"/>
  <c r="X381" i="12"/>
  <c r="X375" i="12"/>
  <c r="X359" i="12"/>
  <c r="X355" i="12"/>
  <c r="X343" i="12"/>
  <c r="X337" i="12"/>
  <c r="X325" i="12"/>
  <c r="X321" i="12"/>
  <c r="X317" i="12"/>
  <c r="X313" i="12"/>
  <c r="X309" i="12"/>
  <c r="X297" i="12"/>
  <c r="X277" i="12"/>
  <c r="X267" i="12"/>
  <c r="X261" i="12"/>
  <c r="X253" i="12"/>
  <c r="X249" i="12"/>
  <c r="X247" i="12"/>
  <c r="X245" i="12"/>
  <c r="X243" i="12"/>
  <c r="X231" i="12"/>
  <c r="X229" i="12"/>
  <c r="X227" i="12"/>
  <c r="X225" i="12"/>
  <c r="X219" i="12"/>
  <c r="X217" i="12"/>
  <c r="X215" i="12"/>
  <c r="X205" i="12"/>
  <c r="X201" i="12"/>
  <c r="X193" i="12"/>
  <c r="X187" i="12"/>
  <c r="X181" i="12"/>
  <c r="X177" i="12"/>
  <c r="X171" i="12"/>
  <c r="X145" i="12"/>
  <c r="X141" i="12"/>
  <c r="X129" i="12"/>
  <c r="X127" i="12"/>
  <c r="X125" i="12"/>
  <c r="X121" i="12"/>
  <c r="X113" i="12"/>
  <c r="X111" i="12"/>
  <c r="X107" i="12"/>
  <c r="X103" i="12"/>
  <c r="X99" i="12"/>
  <c r="X91" i="12"/>
  <c r="X87" i="12"/>
  <c r="X81" i="12"/>
  <c r="X75" i="12"/>
  <c r="X71" i="12"/>
  <c r="X67" i="12"/>
  <c r="X53" i="12"/>
  <c r="X49" i="12"/>
  <c r="X45" i="12"/>
  <c r="X41" i="12"/>
  <c r="X39" i="12"/>
  <c r="X35" i="12"/>
  <c r="X27" i="12"/>
  <c r="X23" i="12"/>
  <c r="X21" i="12"/>
  <c r="X13" i="12"/>
  <c r="X11" i="12"/>
  <c r="X7" i="12"/>
  <c r="X3" i="12"/>
  <c r="X810" i="12"/>
  <c r="X790" i="12"/>
  <c r="X774" i="12"/>
  <c r="X752" i="12"/>
  <c r="X732" i="12"/>
  <c r="X724" i="12"/>
  <c r="X722" i="12"/>
  <c r="X712" i="12"/>
  <c r="X654" i="12"/>
  <c r="X648" i="12"/>
  <c r="X646" i="12"/>
  <c r="X644" i="12"/>
  <c r="X638" i="12"/>
  <c r="X622" i="12"/>
  <c r="X620" i="12"/>
  <c r="X618" i="12"/>
  <c r="X608" i="12"/>
  <c r="X602" i="12"/>
  <c r="X592" i="12"/>
  <c r="X586" i="12"/>
  <c r="X584" i="12"/>
  <c r="X582" i="12"/>
  <c r="X574" i="12"/>
  <c r="X568" i="12"/>
  <c r="X566" i="12"/>
  <c r="X552" i="12"/>
  <c r="X548" i="12"/>
  <c r="X544" i="12"/>
  <c r="X542" i="12"/>
  <c r="X540" i="12"/>
  <c r="X534" i="12"/>
  <c r="X528" i="12"/>
  <c r="X526" i="12"/>
  <c r="X522" i="12"/>
  <c r="X514" i="12"/>
  <c r="X508" i="12"/>
  <c r="X506" i="12"/>
  <c r="X504" i="12"/>
  <c r="X492" i="12"/>
  <c r="X490" i="12"/>
  <c r="M3" i="12"/>
  <c r="M4" i="12"/>
  <c r="M5" i="12"/>
  <c r="M6" i="12"/>
  <c r="M7" i="12"/>
  <c r="M8" i="12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M23" i="12"/>
  <c r="M24" i="12"/>
  <c r="M25" i="12"/>
  <c r="M26" i="12"/>
  <c r="M27" i="12"/>
  <c r="M28" i="12"/>
  <c r="M29" i="12"/>
  <c r="M30" i="12"/>
  <c r="M31" i="12"/>
  <c r="M32" i="12"/>
  <c r="M33" i="12"/>
  <c r="M34" i="12"/>
  <c r="M35" i="12"/>
  <c r="M36" i="12"/>
  <c r="M37" i="12"/>
  <c r="M38" i="12"/>
  <c r="M39" i="12"/>
  <c r="M40" i="12"/>
  <c r="M41" i="12"/>
  <c r="M42" i="12"/>
  <c r="M43" i="12"/>
  <c r="M44" i="12"/>
  <c r="M45" i="12"/>
  <c r="M46" i="12"/>
  <c r="M47" i="12"/>
  <c r="M48" i="12"/>
  <c r="M49" i="12"/>
  <c r="M50" i="12"/>
  <c r="M51" i="12"/>
  <c r="M52" i="12"/>
  <c r="M53" i="12"/>
  <c r="M54" i="12"/>
  <c r="M55" i="12"/>
  <c r="M56" i="12"/>
  <c r="M57" i="12"/>
  <c r="M58" i="12"/>
  <c r="M59" i="12"/>
  <c r="M60" i="12"/>
  <c r="M61" i="12"/>
  <c r="M62" i="12"/>
  <c r="M63" i="12"/>
  <c r="M64" i="12"/>
  <c r="M65" i="12"/>
  <c r="M66" i="12"/>
  <c r="M67" i="12"/>
  <c r="M68" i="12"/>
  <c r="M69" i="12"/>
  <c r="M70" i="12"/>
  <c r="M71" i="12"/>
  <c r="M72" i="12"/>
  <c r="M73" i="12"/>
  <c r="M74" i="12"/>
  <c r="M75" i="12"/>
  <c r="M76" i="12"/>
  <c r="M77" i="12"/>
  <c r="M78" i="12"/>
  <c r="M79" i="12"/>
  <c r="M80" i="12"/>
  <c r="M81" i="12"/>
  <c r="M82" i="12"/>
  <c r="M83" i="12"/>
  <c r="M84" i="12"/>
  <c r="M85" i="12"/>
  <c r="M86" i="12"/>
  <c r="M87" i="12"/>
  <c r="M88" i="12"/>
  <c r="M89" i="12"/>
  <c r="M90" i="12"/>
  <c r="M91" i="12"/>
  <c r="M92" i="12"/>
  <c r="M93" i="12"/>
  <c r="M94" i="12"/>
  <c r="M95" i="12"/>
  <c r="M96" i="12"/>
  <c r="M97" i="12"/>
  <c r="M98" i="12"/>
  <c r="M99" i="12"/>
  <c r="M100" i="12"/>
  <c r="M101" i="12"/>
  <c r="M102" i="12"/>
  <c r="M103" i="12"/>
  <c r="M104" i="12"/>
  <c r="M105" i="12"/>
  <c r="M106" i="12"/>
  <c r="M107" i="12"/>
  <c r="M108" i="12"/>
  <c r="M109" i="12"/>
  <c r="M110" i="12"/>
  <c r="M111" i="12"/>
  <c r="M112" i="12"/>
  <c r="M113" i="12"/>
  <c r="M114" i="12"/>
  <c r="M115" i="12"/>
  <c r="M116" i="12"/>
  <c r="M117" i="12"/>
  <c r="M118" i="12"/>
  <c r="M119" i="12"/>
  <c r="M120" i="12"/>
  <c r="M121" i="12"/>
  <c r="M122" i="12"/>
  <c r="M123" i="12"/>
  <c r="M124" i="12"/>
  <c r="M125" i="12"/>
  <c r="M126" i="12"/>
  <c r="M127" i="12"/>
  <c r="M128" i="12"/>
  <c r="M129" i="12"/>
  <c r="M130" i="12"/>
  <c r="M131" i="12"/>
  <c r="M132" i="12"/>
  <c r="M133" i="12"/>
  <c r="M134" i="12"/>
  <c r="M135" i="12"/>
  <c r="M136" i="12"/>
  <c r="M137" i="12"/>
  <c r="M138" i="12"/>
  <c r="M139" i="12"/>
  <c r="M140" i="12"/>
  <c r="M141" i="12"/>
  <c r="M142" i="12"/>
  <c r="M143" i="12"/>
  <c r="M144" i="12"/>
  <c r="M145" i="12"/>
  <c r="M146" i="12"/>
  <c r="M147" i="12"/>
  <c r="M148" i="12"/>
  <c r="M149" i="12"/>
  <c r="M150" i="12"/>
  <c r="M151" i="12"/>
  <c r="M152" i="12"/>
  <c r="M153" i="12"/>
  <c r="M154" i="12"/>
  <c r="M155" i="12"/>
  <c r="M156" i="12"/>
  <c r="M157" i="12"/>
  <c r="M158" i="12"/>
  <c r="M159" i="12"/>
  <c r="M160" i="12"/>
  <c r="M161" i="12"/>
  <c r="M162" i="12"/>
  <c r="M163" i="12"/>
  <c r="M164" i="12"/>
  <c r="M165" i="12"/>
  <c r="M166" i="12"/>
  <c r="M167" i="12"/>
  <c r="M168" i="12"/>
  <c r="M169" i="12"/>
  <c r="M170" i="12"/>
  <c r="M171" i="12"/>
  <c r="M172" i="12"/>
  <c r="M173" i="12"/>
  <c r="M174" i="12"/>
  <c r="M175" i="12"/>
  <c r="M176" i="12"/>
  <c r="M177" i="12"/>
  <c r="M178" i="12"/>
  <c r="M179" i="12"/>
  <c r="M180" i="12"/>
  <c r="M181" i="12"/>
  <c r="M182" i="12"/>
  <c r="M183" i="12"/>
  <c r="M184" i="12"/>
  <c r="M185" i="12"/>
  <c r="M186" i="12"/>
  <c r="M187" i="12"/>
  <c r="M188" i="12"/>
  <c r="M189" i="12"/>
  <c r="M190" i="12"/>
  <c r="M191" i="12"/>
  <c r="M192" i="12"/>
  <c r="M193" i="12"/>
  <c r="M194" i="12"/>
  <c r="M195" i="12"/>
  <c r="M196" i="12"/>
  <c r="M197" i="12"/>
  <c r="M198" i="12"/>
  <c r="M199" i="12"/>
  <c r="M200" i="12"/>
  <c r="M201" i="12"/>
  <c r="M202" i="12"/>
  <c r="M203" i="12"/>
  <c r="M204" i="12"/>
  <c r="M205" i="12"/>
  <c r="M206" i="12"/>
  <c r="M207" i="12"/>
  <c r="M208" i="12"/>
  <c r="M209" i="12"/>
  <c r="M210" i="12"/>
  <c r="M211" i="12"/>
  <c r="M212" i="12"/>
  <c r="M213" i="12"/>
  <c r="M214" i="12"/>
  <c r="M215" i="12"/>
  <c r="M216" i="12"/>
  <c r="M217" i="12"/>
  <c r="M218" i="12"/>
  <c r="M219" i="12"/>
  <c r="M220" i="12"/>
  <c r="M221" i="12"/>
  <c r="M222" i="12"/>
  <c r="M223" i="12"/>
  <c r="M224" i="12"/>
  <c r="M225" i="12"/>
  <c r="M226" i="12"/>
  <c r="M227" i="12"/>
  <c r="M228" i="12"/>
  <c r="M229" i="12"/>
  <c r="M230" i="12"/>
  <c r="M231" i="12"/>
  <c r="M232" i="12"/>
  <c r="M233" i="12"/>
  <c r="M234" i="12"/>
  <c r="M235" i="12"/>
  <c r="M236" i="12"/>
  <c r="M237" i="12"/>
  <c r="M238" i="12"/>
  <c r="M239" i="12"/>
  <c r="M240" i="12"/>
  <c r="M241" i="12"/>
  <c r="M242" i="12"/>
  <c r="M243" i="12"/>
  <c r="M244" i="12"/>
  <c r="M245" i="12"/>
  <c r="M246" i="12"/>
  <c r="M247" i="12"/>
  <c r="M248" i="12"/>
  <c r="M249" i="12"/>
  <c r="M250" i="12"/>
  <c r="M251" i="12"/>
  <c r="M252" i="12"/>
  <c r="M253" i="12"/>
  <c r="M254" i="12"/>
  <c r="M255" i="12"/>
  <c r="M256" i="12"/>
  <c r="M257" i="12"/>
  <c r="M258" i="12"/>
  <c r="M259" i="12"/>
  <c r="M260" i="12"/>
  <c r="M261" i="12"/>
  <c r="M262" i="12"/>
  <c r="M263" i="12"/>
  <c r="M264" i="12"/>
  <c r="M265" i="12"/>
  <c r="M266" i="12"/>
  <c r="M267" i="12"/>
  <c r="M268" i="12"/>
  <c r="M269" i="12"/>
  <c r="M270" i="12"/>
  <c r="M271" i="12"/>
  <c r="M272" i="12"/>
  <c r="M273" i="12"/>
  <c r="M274" i="12"/>
  <c r="M275" i="12"/>
  <c r="M276" i="12"/>
  <c r="M277" i="12"/>
  <c r="M278" i="12"/>
  <c r="M279" i="12"/>
  <c r="M280" i="12"/>
  <c r="M281" i="12"/>
  <c r="M282" i="12"/>
  <c r="M283" i="12"/>
  <c r="M284" i="12"/>
  <c r="M285" i="12"/>
  <c r="M286" i="12"/>
  <c r="M287" i="12"/>
  <c r="M288" i="12"/>
  <c r="M289" i="12"/>
  <c r="M290" i="12"/>
  <c r="M291" i="12"/>
  <c r="M292" i="12"/>
  <c r="M293" i="12"/>
  <c r="M294" i="12"/>
  <c r="M295" i="12"/>
  <c r="M296" i="12"/>
  <c r="M297" i="12"/>
  <c r="M298" i="12"/>
  <c r="M299" i="12"/>
  <c r="M300" i="12"/>
  <c r="M301" i="12"/>
  <c r="M302" i="12"/>
  <c r="M303" i="12"/>
  <c r="M304" i="12"/>
  <c r="M305" i="12"/>
  <c r="M306" i="12"/>
  <c r="M307" i="12"/>
  <c r="M308" i="12"/>
  <c r="M309" i="12"/>
  <c r="M310" i="12"/>
  <c r="M311" i="12"/>
  <c r="M312" i="12"/>
  <c r="M313" i="12"/>
  <c r="M314" i="12"/>
  <c r="M315" i="12"/>
  <c r="M316" i="12"/>
  <c r="M317" i="12"/>
  <c r="M318" i="12"/>
  <c r="M319" i="12"/>
  <c r="M320" i="12"/>
  <c r="M321" i="12"/>
  <c r="M322" i="12"/>
  <c r="M323" i="12"/>
  <c r="M324" i="12"/>
  <c r="M325" i="12"/>
  <c r="M326" i="12"/>
  <c r="M327" i="12"/>
  <c r="M328" i="12"/>
  <c r="M329" i="12"/>
  <c r="M330" i="12"/>
  <c r="M331" i="12"/>
  <c r="M332" i="12"/>
  <c r="M333" i="12"/>
  <c r="M334" i="12"/>
  <c r="M335" i="12"/>
  <c r="M336" i="12"/>
  <c r="M337" i="12"/>
  <c r="M338" i="12"/>
  <c r="M339" i="12"/>
  <c r="M340" i="12"/>
  <c r="M341" i="12"/>
  <c r="M342" i="12"/>
  <c r="M343" i="12"/>
  <c r="M344" i="12"/>
  <c r="M345" i="12"/>
  <c r="M346" i="12"/>
  <c r="M347" i="12"/>
  <c r="M348" i="12"/>
  <c r="M349" i="12"/>
  <c r="M350" i="12"/>
  <c r="M351" i="12"/>
  <c r="M352" i="12"/>
  <c r="M353" i="12"/>
  <c r="M354" i="12"/>
  <c r="M355" i="12"/>
  <c r="M356" i="12"/>
  <c r="M357" i="12"/>
  <c r="M358" i="12"/>
  <c r="M359" i="12"/>
  <c r="M360" i="12"/>
  <c r="M361" i="12"/>
  <c r="M362" i="12"/>
  <c r="M363" i="12"/>
  <c r="M364" i="12"/>
  <c r="M365" i="12"/>
  <c r="M366" i="12"/>
  <c r="M367" i="12"/>
  <c r="M368" i="12"/>
  <c r="M369" i="12"/>
  <c r="M370" i="12"/>
  <c r="M371" i="12"/>
  <c r="M372" i="12"/>
  <c r="M373" i="12"/>
  <c r="M374" i="12"/>
  <c r="M375" i="12"/>
  <c r="M376" i="12"/>
  <c r="M377" i="12"/>
  <c r="M378" i="12"/>
  <c r="M379" i="12"/>
  <c r="M380" i="12"/>
  <c r="M381" i="12"/>
  <c r="M382" i="12"/>
  <c r="M383" i="12"/>
  <c r="M384" i="12"/>
  <c r="M385" i="12"/>
  <c r="M386" i="12"/>
  <c r="M387" i="12"/>
  <c r="M388" i="12"/>
  <c r="M389" i="12"/>
  <c r="M390" i="12"/>
  <c r="M391" i="12"/>
  <c r="M392" i="12"/>
  <c r="M393" i="12"/>
  <c r="M394" i="12"/>
  <c r="M395" i="12"/>
  <c r="M396" i="12"/>
  <c r="M397" i="12"/>
  <c r="M398" i="12"/>
  <c r="M399" i="12"/>
  <c r="M400" i="12"/>
  <c r="M401" i="12"/>
  <c r="M402" i="12"/>
  <c r="M403" i="12"/>
  <c r="M404" i="12"/>
  <c r="M405" i="12"/>
  <c r="M406" i="12"/>
  <c r="M407" i="12"/>
  <c r="M408" i="12"/>
  <c r="M409" i="12"/>
  <c r="M410" i="12"/>
  <c r="M411" i="12"/>
  <c r="M412" i="12"/>
  <c r="M413" i="12"/>
  <c r="M414" i="12"/>
  <c r="M415" i="12"/>
  <c r="M416" i="12"/>
  <c r="M417" i="12"/>
  <c r="M418" i="12"/>
  <c r="M419" i="12"/>
  <c r="M420" i="12"/>
  <c r="M421" i="12"/>
  <c r="M422" i="12"/>
  <c r="M423" i="12"/>
  <c r="M424" i="12"/>
  <c r="M425" i="12"/>
  <c r="M426" i="12"/>
  <c r="M427" i="12"/>
  <c r="M428" i="12"/>
  <c r="M429" i="12"/>
  <c r="M430" i="12"/>
  <c r="M431" i="12"/>
  <c r="M432" i="12"/>
  <c r="M433" i="12"/>
  <c r="M434" i="12"/>
  <c r="M435" i="12"/>
  <c r="M436" i="12"/>
  <c r="M437" i="12"/>
  <c r="M438" i="12"/>
  <c r="M439" i="12"/>
  <c r="M440" i="12"/>
  <c r="M441" i="12"/>
  <c r="M442" i="12"/>
  <c r="M443" i="12"/>
  <c r="M444" i="12"/>
  <c r="M445" i="12"/>
  <c r="M446" i="12"/>
  <c r="M447" i="12"/>
  <c r="M448" i="12"/>
  <c r="M449" i="12"/>
  <c r="M450" i="12"/>
  <c r="M451" i="12"/>
  <c r="M452" i="12"/>
  <c r="M453" i="12"/>
  <c r="M454" i="12"/>
  <c r="M455" i="12"/>
  <c r="M456" i="12"/>
  <c r="M457" i="12"/>
  <c r="M458" i="12"/>
  <c r="M459" i="12"/>
  <c r="M460" i="12"/>
  <c r="M461" i="12"/>
  <c r="M462" i="12"/>
  <c r="M463" i="12"/>
  <c r="M464" i="12"/>
  <c r="M465" i="12"/>
  <c r="M466" i="12"/>
  <c r="M467" i="12"/>
  <c r="M468" i="12"/>
  <c r="M469" i="12"/>
  <c r="M470" i="12"/>
  <c r="M471" i="12"/>
  <c r="M472" i="12"/>
  <c r="M473" i="12"/>
  <c r="M474" i="12"/>
  <c r="M475" i="12"/>
  <c r="M476" i="12"/>
  <c r="M477" i="12"/>
  <c r="M478" i="12"/>
  <c r="M479" i="12"/>
  <c r="M480" i="12"/>
  <c r="M481" i="12"/>
  <c r="M482" i="12"/>
  <c r="M483" i="12"/>
  <c r="M484" i="12"/>
  <c r="M485" i="12"/>
  <c r="M486" i="12"/>
  <c r="M487" i="12"/>
  <c r="M488" i="12"/>
  <c r="M489" i="12"/>
  <c r="M490" i="12"/>
  <c r="M491" i="12"/>
  <c r="M492" i="12"/>
  <c r="M493" i="12"/>
  <c r="M494" i="12"/>
  <c r="M495" i="12"/>
  <c r="M496" i="12"/>
  <c r="M497" i="12"/>
  <c r="M498" i="12"/>
  <c r="M499" i="12"/>
  <c r="M500" i="12"/>
  <c r="M501" i="12"/>
  <c r="M502" i="12"/>
  <c r="M503" i="12"/>
  <c r="M504" i="12"/>
  <c r="M505" i="12"/>
  <c r="M506" i="12"/>
  <c r="M507" i="12"/>
  <c r="M508" i="12"/>
  <c r="M509" i="12"/>
  <c r="M510" i="12"/>
  <c r="M511" i="12"/>
  <c r="M512" i="12"/>
  <c r="M513" i="12"/>
  <c r="M514" i="12"/>
  <c r="M515" i="12"/>
  <c r="M516" i="12"/>
  <c r="M517" i="12"/>
  <c r="M518" i="12"/>
  <c r="M519" i="12"/>
  <c r="M520" i="12"/>
  <c r="M521" i="12"/>
  <c r="M522" i="12"/>
  <c r="M523" i="12"/>
  <c r="M524" i="12"/>
  <c r="M525" i="12"/>
  <c r="M526" i="12"/>
  <c r="M527" i="12"/>
  <c r="M528" i="12"/>
  <c r="M529" i="12"/>
  <c r="M530" i="12"/>
  <c r="M531" i="12"/>
  <c r="M532" i="12"/>
  <c r="M533" i="12"/>
  <c r="M534" i="12"/>
  <c r="M535" i="12"/>
  <c r="M536" i="12"/>
  <c r="M537" i="12"/>
  <c r="M538" i="12"/>
  <c r="M539" i="12"/>
  <c r="M540" i="12"/>
  <c r="M541" i="12"/>
  <c r="M542" i="12"/>
  <c r="M543" i="12"/>
  <c r="M544" i="12"/>
  <c r="M545" i="12"/>
  <c r="M546" i="12"/>
  <c r="M547" i="12"/>
  <c r="M548" i="12"/>
  <c r="M549" i="12"/>
  <c r="M550" i="12"/>
  <c r="M551" i="12"/>
  <c r="M552" i="12"/>
  <c r="M553" i="12"/>
  <c r="M554" i="12"/>
  <c r="M555" i="12"/>
  <c r="M556" i="12"/>
  <c r="M557" i="12"/>
  <c r="M558" i="12"/>
  <c r="M559" i="12"/>
  <c r="M560" i="12"/>
  <c r="M561" i="12"/>
  <c r="M562" i="12"/>
  <c r="M563" i="12"/>
  <c r="M564" i="12"/>
  <c r="M565" i="12"/>
  <c r="M566" i="12"/>
  <c r="M567" i="12"/>
  <c r="M568" i="12"/>
  <c r="M569" i="12"/>
  <c r="M570" i="12"/>
  <c r="M571" i="12"/>
  <c r="M572" i="12"/>
  <c r="M573" i="12"/>
  <c r="M574" i="12"/>
  <c r="M575" i="12"/>
  <c r="M576" i="12"/>
  <c r="M577" i="12"/>
  <c r="M578" i="12"/>
  <c r="M579" i="12"/>
  <c r="M580" i="12"/>
  <c r="M581" i="12"/>
  <c r="M582" i="12"/>
  <c r="M583" i="12"/>
  <c r="M584" i="12"/>
  <c r="M585" i="12"/>
  <c r="M586" i="12"/>
  <c r="M587" i="12"/>
  <c r="M588" i="12"/>
  <c r="M589" i="12"/>
  <c r="M590" i="12"/>
  <c r="M591" i="12"/>
  <c r="M592" i="12"/>
  <c r="M593" i="12"/>
  <c r="M594" i="12"/>
  <c r="M595" i="12"/>
  <c r="M596" i="12"/>
  <c r="M597" i="12"/>
  <c r="M598" i="12"/>
  <c r="M599" i="12"/>
  <c r="M600" i="12"/>
  <c r="M601" i="12"/>
  <c r="M602" i="12"/>
  <c r="M603" i="12"/>
  <c r="M604" i="12"/>
  <c r="M605" i="12"/>
  <c r="M606" i="12"/>
  <c r="M607" i="12"/>
  <c r="M608" i="12"/>
  <c r="M609" i="12"/>
  <c r="M610" i="12"/>
  <c r="M611" i="12"/>
  <c r="M612" i="12"/>
  <c r="M613" i="12"/>
  <c r="M614" i="12"/>
  <c r="M615" i="12"/>
  <c r="M616" i="12"/>
  <c r="M617" i="12"/>
  <c r="M618" i="12"/>
  <c r="M619" i="12"/>
  <c r="M620" i="12"/>
  <c r="M621" i="12"/>
  <c r="M622" i="12"/>
  <c r="M623" i="12"/>
  <c r="M624" i="12"/>
  <c r="M625" i="12"/>
  <c r="M626" i="12"/>
  <c r="M627" i="12"/>
  <c r="M628" i="12"/>
  <c r="M629" i="12"/>
  <c r="M630" i="12"/>
  <c r="M631" i="12"/>
  <c r="M632" i="12"/>
  <c r="M633" i="12"/>
  <c r="M634" i="12"/>
  <c r="M635" i="12"/>
  <c r="M636" i="12"/>
  <c r="M637" i="12"/>
  <c r="M638" i="12"/>
  <c r="M639" i="12"/>
  <c r="M640" i="12"/>
  <c r="M641" i="12"/>
  <c r="M642" i="12"/>
  <c r="M643" i="12"/>
  <c r="M644" i="12"/>
  <c r="M645" i="12"/>
  <c r="M646" i="12"/>
  <c r="M647" i="12"/>
  <c r="M648" i="12"/>
  <c r="M649" i="12"/>
  <c r="M650" i="12"/>
  <c r="M651" i="12"/>
  <c r="M652" i="12"/>
  <c r="M653" i="12"/>
  <c r="M654" i="12"/>
  <c r="M655" i="12"/>
  <c r="M656" i="12"/>
  <c r="M657" i="12"/>
  <c r="M658" i="12"/>
  <c r="M659" i="12"/>
  <c r="M660" i="12"/>
  <c r="M661" i="12"/>
  <c r="M662" i="12"/>
  <c r="M663" i="12"/>
  <c r="M664" i="12"/>
  <c r="M665" i="12"/>
  <c r="M666" i="12"/>
  <c r="M667" i="12"/>
  <c r="M668" i="12"/>
  <c r="M669" i="12"/>
  <c r="M670" i="12"/>
  <c r="M671" i="12"/>
  <c r="M672" i="12"/>
  <c r="M673" i="12"/>
  <c r="M674" i="12"/>
  <c r="M675" i="12"/>
  <c r="M676" i="12"/>
  <c r="M677" i="12"/>
  <c r="M678" i="12"/>
  <c r="M679" i="12"/>
  <c r="M680" i="12"/>
  <c r="M681" i="12"/>
  <c r="M682" i="12"/>
  <c r="M683" i="12"/>
  <c r="M684" i="12"/>
  <c r="M685" i="12"/>
  <c r="M686" i="12"/>
  <c r="M687" i="12"/>
  <c r="M688" i="12"/>
  <c r="M689" i="12"/>
  <c r="M690" i="12"/>
  <c r="M691" i="12"/>
  <c r="M692" i="12"/>
  <c r="M693" i="12"/>
  <c r="M694" i="12"/>
  <c r="M695" i="12"/>
  <c r="M696" i="12"/>
  <c r="M697" i="12"/>
  <c r="M698" i="12"/>
  <c r="M699" i="12"/>
  <c r="M700" i="12"/>
  <c r="M701" i="12"/>
  <c r="M702" i="12"/>
  <c r="M703" i="12"/>
  <c r="M704" i="12"/>
  <c r="M705" i="12"/>
  <c r="M706" i="12"/>
  <c r="M707" i="12"/>
  <c r="M708" i="12"/>
  <c r="M709" i="12"/>
  <c r="M710" i="12"/>
  <c r="M711" i="12"/>
  <c r="M712" i="12"/>
  <c r="M713" i="12"/>
  <c r="M714" i="12"/>
  <c r="M715" i="12"/>
  <c r="M716" i="12"/>
  <c r="M717" i="12"/>
  <c r="M718" i="12"/>
  <c r="M719" i="12"/>
  <c r="M720" i="12"/>
  <c r="M721" i="12"/>
  <c r="M722" i="12"/>
  <c r="M723" i="12"/>
  <c r="M724" i="12"/>
  <c r="M725" i="12"/>
  <c r="M726" i="12"/>
  <c r="M727" i="12"/>
  <c r="M728" i="12"/>
  <c r="M729" i="12"/>
  <c r="M730" i="12"/>
  <c r="M731" i="12"/>
  <c r="M732" i="12"/>
  <c r="M733" i="12"/>
  <c r="M734" i="12"/>
  <c r="M735" i="12"/>
  <c r="M736" i="12"/>
  <c r="M737" i="12"/>
  <c r="M738" i="12"/>
  <c r="M739" i="12"/>
  <c r="M740" i="12"/>
  <c r="M741" i="12"/>
  <c r="M742" i="12"/>
  <c r="M743" i="12"/>
  <c r="M744" i="12"/>
  <c r="M745" i="12"/>
  <c r="M746" i="12"/>
  <c r="M747" i="12"/>
  <c r="M748" i="12"/>
  <c r="M749" i="12"/>
  <c r="M750" i="12"/>
  <c r="M751" i="12"/>
  <c r="M752" i="12"/>
  <c r="M753" i="12"/>
  <c r="M754" i="12"/>
  <c r="M755" i="12"/>
  <c r="M756" i="12"/>
  <c r="M757" i="12"/>
  <c r="M758" i="12"/>
  <c r="M759" i="12"/>
  <c r="M760" i="12"/>
  <c r="M761" i="12"/>
  <c r="M762" i="12"/>
  <c r="M763" i="12"/>
  <c r="M764" i="12"/>
  <c r="M765" i="12"/>
  <c r="M766" i="12"/>
  <c r="M767" i="12"/>
  <c r="M768" i="12"/>
  <c r="M769" i="12"/>
  <c r="M770" i="12"/>
  <c r="M771" i="12"/>
  <c r="M772" i="12"/>
  <c r="M773" i="12"/>
  <c r="M774" i="12"/>
  <c r="M775" i="12"/>
  <c r="M776" i="12"/>
  <c r="M777" i="12"/>
  <c r="M778" i="12"/>
  <c r="M779" i="12"/>
  <c r="M780" i="12"/>
  <c r="M781" i="12"/>
  <c r="M782" i="12"/>
  <c r="M783" i="12"/>
  <c r="M784" i="12"/>
  <c r="M785" i="12"/>
  <c r="M786" i="12"/>
  <c r="M787" i="12"/>
  <c r="M788" i="12"/>
  <c r="M789" i="12"/>
  <c r="M790" i="12"/>
  <c r="M791" i="12"/>
  <c r="M792" i="12"/>
  <c r="M793" i="12"/>
  <c r="M794" i="12"/>
  <c r="M795" i="12"/>
  <c r="M796" i="12"/>
  <c r="M797" i="12"/>
  <c r="M798" i="12"/>
  <c r="M799" i="12"/>
  <c r="M800" i="12"/>
  <c r="M801" i="12"/>
  <c r="M802" i="12"/>
  <c r="M803" i="12"/>
  <c r="M804" i="12"/>
  <c r="M805" i="12"/>
  <c r="M806" i="12"/>
  <c r="M807" i="12"/>
  <c r="M808" i="12"/>
  <c r="M809" i="12"/>
  <c r="M810" i="12"/>
  <c r="M811" i="12"/>
  <c r="M812" i="12"/>
  <c r="M813" i="12"/>
  <c r="M814" i="12"/>
  <c r="M2" i="12"/>
  <c r="Y3" i="12"/>
  <c r="AB3" i="12" s="1"/>
  <c r="Z835" i="12"/>
  <c r="Z834" i="12"/>
  <c r="Z833" i="12"/>
  <c r="Z3" i="12" l="1"/>
  <c r="L3" i="12"/>
  <c r="L4" i="12"/>
  <c r="L5" i="12"/>
  <c r="L6" i="12"/>
  <c r="L7" i="12"/>
  <c r="L8" i="12"/>
  <c r="L9" i="12"/>
  <c r="L10" i="12"/>
  <c r="L11" i="12"/>
  <c r="L12" i="12"/>
  <c r="L13" i="12"/>
  <c r="L14" i="12"/>
  <c r="L15" i="12"/>
  <c r="L16" i="12"/>
  <c r="L17" i="12"/>
  <c r="L18" i="12"/>
  <c r="L19" i="12"/>
  <c r="L20" i="12"/>
  <c r="L21" i="12"/>
  <c r="L22" i="12"/>
  <c r="L23" i="12"/>
  <c r="L24" i="12"/>
  <c r="L25" i="12"/>
  <c r="L26" i="12"/>
  <c r="L27" i="12"/>
  <c r="L28" i="12"/>
  <c r="L29" i="12"/>
  <c r="L30" i="12"/>
  <c r="L31" i="12"/>
  <c r="L32" i="12"/>
  <c r="L33" i="12"/>
  <c r="L34" i="12"/>
  <c r="L35" i="12"/>
  <c r="L36" i="12"/>
  <c r="L37" i="12"/>
  <c r="L38" i="12"/>
  <c r="L39" i="12"/>
  <c r="L40" i="12"/>
  <c r="L41" i="12"/>
  <c r="L42" i="12"/>
  <c r="L43" i="12"/>
  <c r="L44" i="12"/>
  <c r="L45" i="12"/>
  <c r="L46" i="12"/>
  <c r="L47" i="12"/>
  <c r="L48" i="12"/>
  <c r="L49" i="12"/>
  <c r="L50" i="12"/>
  <c r="L51" i="12"/>
  <c r="L52" i="12"/>
  <c r="L53" i="12"/>
  <c r="L54" i="12"/>
  <c r="L55" i="12"/>
  <c r="L56" i="12"/>
  <c r="L57" i="12"/>
  <c r="L58" i="12"/>
  <c r="L59" i="12"/>
  <c r="L60" i="12"/>
  <c r="L61" i="12"/>
  <c r="L62" i="12"/>
  <c r="L63" i="12"/>
  <c r="L64" i="12"/>
  <c r="L65" i="12"/>
  <c r="L66" i="12"/>
  <c r="L67" i="12"/>
  <c r="L68" i="12"/>
  <c r="L69" i="12"/>
  <c r="L70" i="12"/>
  <c r="L71" i="12"/>
  <c r="L72" i="12"/>
  <c r="O72" i="12" s="1"/>
  <c r="L73" i="12"/>
  <c r="O73" i="12" s="1"/>
  <c r="L74" i="12"/>
  <c r="L75" i="12"/>
  <c r="L76" i="12"/>
  <c r="L77" i="12"/>
  <c r="O77" i="12" s="1"/>
  <c r="L78" i="12"/>
  <c r="O78" i="12" s="1"/>
  <c r="L79" i="12"/>
  <c r="O79" i="12" s="1"/>
  <c r="L80" i="12"/>
  <c r="L81" i="12"/>
  <c r="L82" i="12"/>
  <c r="L83" i="12"/>
  <c r="L84" i="12"/>
  <c r="O84" i="12" s="1"/>
  <c r="L85" i="12"/>
  <c r="O85" i="12" s="1"/>
  <c r="L86" i="12"/>
  <c r="L87" i="12"/>
  <c r="L88" i="12"/>
  <c r="L89" i="12"/>
  <c r="L90" i="12"/>
  <c r="L91" i="12"/>
  <c r="L92" i="12"/>
  <c r="L93" i="12"/>
  <c r="L94" i="12"/>
  <c r="L95" i="12"/>
  <c r="L96" i="12"/>
  <c r="L97" i="12"/>
  <c r="L98" i="12"/>
  <c r="L99" i="12"/>
  <c r="L100" i="12"/>
  <c r="L101" i="12"/>
  <c r="L102" i="12"/>
  <c r="L103" i="12"/>
  <c r="L104" i="12"/>
  <c r="L105" i="12"/>
  <c r="L106" i="12"/>
  <c r="L107" i="12"/>
  <c r="L108" i="12"/>
  <c r="L109" i="12"/>
  <c r="L110" i="12"/>
  <c r="L111" i="12"/>
  <c r="L112" i="12"/>
  <c r="L113" i="12"/>
  <c r="L114" i="12"/>
  <c r="L115" i="12"/>
  <c r="L116" i="12"/>
  <c r="L117" i="12"/>
  <c r="L118" i="12"/>
  <c r="L119" i="12"/>
  <c r="L120" i="12"/>
  <c r="L121" i="12"/>
  <c r="L122" i="12"/>
  <c r="L123" i="12"/>
  <c r="L124" i="12"/>
  <c r="L125" i="12"/>
  <c r="L126" i="12"/>
  <c r="L127" i="12"/>
  <c r="L128" i="12"/>
  <c r="L129" i="12"/>
  <c r="L130" i="12"/>
  <c r="L131" i="12"/>
  <c r="L132" i="12"/>
  <c r="L133" i="12"/>
  <c r="L134" i="12"/>
  <c r="L135" i="12"/>
  <c r="L136" i="12"/>
  <c r="L137" i="12"/>
  <c r="L138" i="12"/>
  <c r="L139" i="12"/>
  <c r="L140" i="12"/>
  <c r="L141" i="12"/>
  <c r="L142" i="12"/>
  <c r="L143" i="12"/>
  <c r="L144" i="12"/>
  <c r="L145" i="12"/>
  <c r="L146" i="12"/>
  <c r="L147" i="12"/>
  <c r="L148" i="12"/>
  <c r="L149" i="12"/>
  <c r="L150" i="12"/>
  <c r="L151" i="12"/>
  <c r="L152" i="12"/>
  <c r="L153" i="12"/>
  <c r="L154" i="12"/>
  <c r="L155" i="12"/>
  <c r="L156" i="12"/>
  <c r="L157" i="12"/>
  <c r="L158" i="12"/>
  <c r="L159" i="12"/>
  <c r="L160" i="12"/>
  <c r="L161" i="12"/>
  <c r="L162" i="12"/>
  <c r="L163" i="12"/>
  <c r="L164" i="12"/>
  <c r="L165" i="12"/>
  <c r="L166" i="12"/>
  <c r="L167" i="12"/>
  <c r="L168" i="12"/>
  <c r="L169" i="12"/>
  <c r="L170" i="12"/>
  <c r="L171" i="12"/>
  <c r="L172" i="12"/>
  <c r="L173" i="12"/>
  <c r="L174" i="12"/>
  <c r="L175" i="12"/>
  <c r="L176" i="12"/>
  <c r="L177" i="12"/>
  <c r="L178" i="12"/>
  <c r="L179" i="12"/>
  <c r="L180" i="12"/>
  <c r="L181" i="12"/>
  <c r="L182" i="12"/>
  <c r="L183" i="12"/>
  <c r="L184" i="12"/>
  <c r="L185" i="12"/>
  <c r="L186" i="12"/>
  <c r="L187" i="12"/>
  <c r="L188" i="12"/>
  <c r="L189" i="12"/>
  <c r="L190" i="12"/>
  <c r="L191" i="12"/>
  <c r="L192" i="12"/>
  <c r="L193" i="12"/>
  <c r="L194" i="12"/>
  <c r="L195" i="12"/>
  <c r="L196" i="12"/>
  <c r="O195" i="12" s="1"/>
  <c r="L197" i="12"/>
  <c r="L198" i="12"/>
  <c r="L199" i="12"/>
  <c r="L200" i="12"/>
  <c r="L201" i="12"/>
  <c r="L202" i="12"/>
  <c r="L203" i="12"/>
  <c r="L204" i="12"/>
  <c r="L205" i="12"/>
  <c r="L206" i="12"/>
  <c r="L207" i="12"/>
  <c r="L208" i="12"/>
  <c r="L209" i="12"/>
  <c r="L210" i="12"/>
  <c r="L211" i="12"/>
  <c r="L212" i="12"/>
  <c r="L213" i="12"/>
  <c r="L214" i="12"/>
  <c r="L215" i="12"/>
  <c r="L216" i="12"/>
  <c r="L217" i="12"/>
  <c r="L218" i="12"/>
  <c r="L219" i="12"/>
  <c r="L220" i="12"/>
  <c r="L221" i="12"/>
  <c r="L222" i="12"/>
  <c r="L223" i="12"/>
  <c r="O223" i="12" s="1"/>
  <c r="L224" i="12"/>
  <c r="L225" i="12"/>
  <c r="L226" i="12"/>
  <c r="L227" i="12"/>
  <c r="L228" i="12"/>
  <c r="L229" i="12"/>
  <c r="L230" i="12"/>
  <c r="L231" i="12"/>
  <c r="L232" i="12"/>
  <c r="L233" i="12"/>
  <c r="L234" i="12"/>
  <c r="L235" i="12"/>
  <c r="L236" i="12"/>
  <c r="L237" i="12"/>
  <c r="L238" i="12"/>
  <c r="L239" i="12"/>
  <c r="L240" i="12"/>
  <c r="L241" i="12"/>
  <c r="L242" i="12"/>
  <c r="L243" i="12"/>
  <c r="L244" i="12"/>
  <c r="L245" i="12"/>
  <c r="L246" i="12"/>
  <c r="L247" i="12"/>
  <c r="L248" i="12"/>
  <c r="L249" i="12"/>
  <c r="L250" i="12"/>
  <c r="L251" i="12"/>
  <c r="L252" i="12"/>
  <c r="L253" i="12"/>
  <c r="L254" i="12"/>
  <c r="O254" i="12" s="1"/>
  <c r="L255" i="12"/>
  <c r="O255" i="12" s="1"/>
  <c r="L256" i="12"/>
  <c r="L257" i="12"/>
  <c r="L258" i="12"/>
  <c r="L259" i="12"/>
  <c r="L260" i="12"/>
  <c r="O260" i="12" s="1"/>
  <c r="L261" i="12"/>
  <c r="L262" i="12"/>
  <c r="L263" i="12"/>
  <c r="L264" i="12"/>
  <c r="L265" i="12"/>
  <c r="L266" i="12"/>
  <c r="L267" i="12"/>
  <c r="L268" i="12"/>
  <c r="L269" i="12"/>
  <c r="L270" i="12"/>
  <c r="L271" i="12"/>
  <c r="L272" i="12"/>
  <c r="L273" i="12"/>
  <c r="L274" i="12"/>
  <c r="L275" i="12"/>
  <c r="L276" i="12"/>
  <c r="L277" i="12"/>
  <c r="L278" i="12"/>
  <c r="L279" i="12"/>
  <c r="L280" i="12"/>
  <c r="L281" i="12"/>
  <c r="O281" i="12" s="1"/>
  <c r="L282" i="12"/>
  <c r="L283" i="12"/>
  <c r="L284" i="12"/>
  <c r="L285" i="12"/>
  <c r="O285" i="12" s="1"/>
  <c r="L286" i="12"/>
  <c r="O286" i="12" s="1"/>
  <c r="L287" i="12"/>
  <c r="L288" i="12"/>
  <c r="L289" i="12"/>
  <c r="O289" i="12" s="1"/>
  <c r="L290" i="12"/>
  <c r="O290" i="12" s="1"/>
  <c r="L291" i="12"/>
  <c r="L292" i="12"/>
  <c r="L293" i="12"/>
  <c r="L294" i="12"/>
  <c r="L295" i="12"/>
  <c r="L296" i="12"/>
  <c r="L297" i="12"/>
  <c r="L298" i="12"/>
  <c r="L299" i="12"/>
  <c r="L300" i="12"/>
  <c r="L301" i="12"/>
  <c r="L302" i="12"/>
  <c r="L303" i="12"/>
  <c r="L304" i="12"/>
  <c r="L305" i="12"/>
  <c r="L306" i="12"/>
  <c r="L307" i="12"/>
  <c r="L308" i="12"/>
  <c r="L309" i="12"/>
  <c r="L310" i="12"/>
  <c r="L311" i="12"/>
  <c r="L312" i="12"/>
  <c r="L313" i="12"/>
  <c r="L314" i="12"/>
  <c r="O314" i="12" s="1"/>
  <c r="L315" i="12"/>
  <c r="L316" i="12"/>
  <c r="O315" i="12" s="1"/>
  <c r="L317" i="12"/>
  <c r="L318" i="12"/>
  <c r="L319" i="12"/>
  <c r="O319" i="12" s="1"/>
  <c r="L320" i="12"/>
  <c r="O320" i="12" s="1"/>
  <c r="L321" i="12"/>
  <c r="L322" i="12"/>
  <c r="L323" i="12"/>
  <c r="L324" i="12"/>
  <c r="O323" i="12" s="1"/>
  <c r="L325" i="12"/>
  <c r="L326" i="12"/>
  <c r="L327" i="12"/>
  <c r="L328" i="12"/>
  <c r="L329" i="12"/>
  <c r="L330" i="12"/>
  <c r="L331" i="12"/>
  <c r="L332" i="12"/>
  <c r="O332" i="12" s="1"/>
  <c r="L333" i="12"/>
  <c r="O333" i="12" s="1"/>
  <c r="L334" i="12"/>
  <c r="L335" i="12"/>
  <c r="L336" i="12"/>
  <c r="L337" i="12"/>
  <c r="L338" i="12"/>
  <c r="L339" i="12"/>
  <c r="O339" i="12" s="1"/>
  <c r="L340" i="12"/>
  <c r="O340" i="12" s="1"/>
  <c r="L341" i="12"/>
  <c r="O341" i="12" s="1"/>
  <c r="L342" i="12"/>
  <c r="O342" i="12" s="1"/>
  <c r="L343" i="12"/>
  <c r="L344" i="12"/>
  <c r="L345" i="12"/>
  <c r="O345" i="12" s="1"/>
  <c r="L346" i="12"/>
  <c r="L347" i="12"/>
  <c r="L348" i="12"/>
  <c r="L349" i="12"/>
  <c r="L350" i="12"/>
  <c r="L351" i="12"/>
  <c r="L352" i="12"/>
  <c r="L353" i="12"/>
  <c r="L354" i="12"/>
  <c r="L355" i="12"/>
  <c r="L356" i="12"/>
  <c r="L357" i="12"/>
  <c r="L358" i="12"/>
  <c r="L359" i="12"/>
  <c r="L360" i="12"/>
  <c r="L361" i="12"/>
  <c r="L362" i="12"/>
  <c r="L363" i="12"/>
  <c r="L364" i="12"/>
  <c r="O363" i="12" s="1"/>
  <c r="L365" i="12"/>
  <c r="L366" i="12"/>
  <c r="L367" i="12"/>
  <c r="L368" i="12"/>
  <c r="L369" i="12"/>
  <c r="L370" i="12"/>
  <c r="L371" i="12"/>
  <c r="L372" i="12"/>
  <c r="L373" i="12"/>
  <c r="L374" i="12"/>
  <c r="L375" i="12"/>
  <c r="L376" i="12"/>
  <c r="L377" i="12"/>
  <c r="L378" i="12"/>
  <c r="L379" i="12"/>
  <c r="L380" i="12"/>
  <c r="L381" i="12"/>
  <c r="L382" i="12"/>
  <c r="L383" i="12"/>
  <c r="L384" i="12"/>
  <c r="L385" i="12"/>
  <c r="L386" i="12"/>
  <c r="O386" i="12" s="1"/>
  <c r="L387" i="12"/>
  <c r="L388" i="12"/>
  <c r="L389" i="12"/>
  <c r="L390" i="12"/>
  <c r="L391" i="12"/>
  <c r="O391" i="12" s="1"/>
  <c r="L392" i="12"/>
  <c r="O392" i="12" s="1"/>
  <c r="L393" i="12"/>
  <c r="L394" i="12"/>
  <c r="L395" i="12"/>
  <c r="L396" i="12"/>
  <c r="L397" i="12"/>
  <c r="L398" i="12"/>
  <c r="L399" i="12"/>
  <c r="L400" i="12"/>
  <c r="L401" i="12"/>
  <c r="L402" i="12"/>
  <c r="L403" i="12"/>
  <c r="L404" i="12"/>
  <c r="L405" i="12"/>
  <c r="L406" i="12"/>
  <c r="L407" i="12"/>
  <c r="L408" i="12"/>
  <c r="L409" i="12"/>
  <c r="L410" i="12"/>
  <c r="L411" i="12"/>
  <c r="L412" i="12"/>
  <c r="L413" i="12"/>
  <c r="L414" i="12"/>
  <c r="L415" i="12"/>
  <c r="L416" i="12"/>
  <c r="L417" i="12"/>
  <c r="L418" i="12"/>
  <c r="L419" i="12"/>
  <c r="L420" i="12"/>
  <c r="L421" i="12"/>
  <c r="L422" i="12"/>
  <c r="L423" i="12"/>
  <c r="L424" i="12"/>
  <c r="L425" i="12"/>
  <c r="L426" i="12"/>
  <c r="L427" i="12"/>
  <c r="L428" i="12"/>
  <c r="L429" i="12"/>
  <c r="L430" i="12"/>
  <c r="L431" i="12"/>
  <c r="L432" i="12"/>
  <c r="L433" i="12"/>
  <c r="L434" i="12"/>
  <c r="L435" i="12"/>
  <c r="L436" i="12"/>
  <c r="L437" i="12"/>
  <c r="L438" i="12"/>
  <c r="O438" i="12" s="1"/>
  <c r="L439" i="12"/>
  <c r="L440" i="12"/>
  <c r="L441" i="12"/>
  <c r="L442" i="12"/>
  <c r="L443" i="12"/>
  <c r="L444" i="12"/>
  <c r="L445" i="12"/>
  <c r="L446" i="12"/>
  <c r="L447" i="12"/>
  <c r="L448" i="12"/>
  <c r="L449" i="12"/>
  <c r="L450" i="12"/>
  <c r="O450" i="12" s="1"/>
  <c r="L451" i="12"/>
  <c r="O451" i="12" s="1"/>
  <c r="L452" i="12"/>
  <c r="L453" i="12"/>
  <c r="L454" i="12"/>
  <c r="O454" i="12" s="1"/>
  <c r="L455" i="12"/>
  <c r="L456" i="12"/>
  <c r="L457" i="12"/>
  <c r="L458" i="12"/>
  <c r="L459" i="12"/>
  <c r="L460" i="12"/>
  <c r="L461" i="12"/>
  <c r="L462" i="12"/>
  <c r="L463" i="12"/>
  <c r="L464" i="12"/>
  <c r="L465" i="12"/>
  <c r="L466" i="12"/>
  <c r="L467" i="12"/>
  <c r="L468" i="12"/>
  <c r="L469" i="12"/>
  <c r="L470" i="12"/>
  <c r="L471" i="12"/>
  <c r="L472" i="12"/>
  <c r="L473" i="12"/>
  <c r="L474" i="12"/>
  <c r="L475" i="12"/>
  <c r="L476" i="12"/>
  <c r="L477" i="12"/>
  <c r="L478" i="12"/>
  <c r="L479" i="12"/>
  <c r="L480" i="12"/>
  <c r="L481" i="12"/>
  <c r="L482" i="12"/>
  <c r="L483" i="12"/>
  <c r="L484" i="12"/>
  <c r="L485" i="12"/>
  <c r="L486" i="12"/>
  <c r="L487" i="12"/>
  <c r="L488" i="12"/>
  <c r="L489" i="12"/>
  <c r="L490" i="12"/>
  <c r="L491" i="12"/>
  <c r="L492" i="12"/>
  <c r="L493" i="12"/>
  <c r="L494" i="12"/>
  <c r="L495" i="12"/>
  <c r="L496" i="12"/>
  <c r="L497" i="12"/>
  <c r="L498" i="12"/>
  <c r="L499" i="12"/>
  <c r="L500" i="12"/>
  <c r="L501" i="12"/>
  <c r="L502" i="12"/>
  <c r="L503" i="12"/>
  <c r="L504" i="12"/>
  <c r="L505" i="12"/>
  <c r="L506" i="12"/>
  <c r="L507" i="12"/>
  <c r="L508" i="12"/>
  <c r="L509" i="12"/>
  <c r="L510" i="12"/>
  <c r="L511" i="12"/>
  <c r="L512" i="12"/>
  <c r="L513" i="12"/>
  <c r="L514" i="12"/>
  <c r="L515" i="12"/>
  <c r="L516" i="12"/>
  <c r="L517" i="12"/>
  <c r="L518" i="12"/>
  <c r="L519" i="12"/>
  <c r="L520" i="12"/>
  <c r="L521" i="12"/>
  <c r="O521" i="12" s="1"/>
  <c r="L522" i="12"/>
  <c r="L523" i="12"/>
  <c r="L524" i="12"/>
  <c r="L525" i="12"/>
  <c r="L526" i="12"/>
  <c r="L527" i="12"/>
  <c r="L528" i="12"/>
  <c r="L529" i="12"/>
  <c r="L530" i="12"/>
  <c r="O530" i="12" s="1"/>
  <c r="L531" i="12"/>
  <c r="L532" i="12"/>
  <c r="L533" i="12"/>
  <c r="L534" i="12"/>
  <c r="L535" i="12"/>
  <c r="O535" i="12" s="1"/>
  <c r="L536" i="12"/>
  <c r="O536" i="12" s="1"/>
  <c r="L537" i="12"/>
  <c r="O537" i="12" s="1"/>
  <c r="L538" i="12"/>
  <c r="O538" i="12" s="1"/>
  <c r="L539" i="12"/>
  <c r="L540" i="12"/>
  <c r="L541" i="12"/>
  <c r="L542" i="12"/>
  <c r="L543" i="12"/>
  <c r="L544" i="12"/>
  <c r="L545" i="12"/>
  <c r="O545" i="12" s="1"/>
  <c r="L546" i="12"/>
  <c r="L547" i="12"/>
  <c r="L548" i="12"/>
  <c r="L549" i="12"/>
  <c r="L550" i="12"/>
  <c r="L551" i="12"/>
  <c r="L552" i="12"/>
  <c r="L553" i="12"/>
  <c r="L554" i="12"/>
  <c r="L555" i="12"/>
  <c r="L556" i="12"/>
  <c r="L557" i="12"/>
  <c r="L558" i="12"/>
  <c r="L559" i="12"/>
  <c r="L560" i="12"/>
  <c r="O560" i="12" s="1"/>
  <c r="L561" i="12"/>
  <c r="L562" i="12"/>
  <c r="L563" i="12"/>
  <c r="L564" i="12"/>
  <c r="L565" i="12"/>
  <c r="L566" i="12"/>
  <c r="L567" i="12"/>
  <c r="L568" i="12"/>
  <c r="L569" i="12"/>
  <c r="L570" i="12"/>
  <c r="O570" i="12" s="1"/>
  <c r="L571" i="12"/>
  <c r="L572" i="12"/>
  <c r="L573" i="12"/>
  <c r="L574" i="12"/>
  <c r="L575" i="12"/>
  <c r="L576" i="12"/>
  <c r="L577" i="12"/>
  <c r="L578" i="12"/>
  <c r="L579" i="12"/>
  <c r="L580" i="12"/>
  <c r="O580" i="12" s="1"/>
  <c r="L581" i="12"/>
  <c r="O581" i="12" s="1"/>
  <c r="L582" i="12"/>
  <c r="L583" i="12"/>
  <c r="L584" i="12"/>
  <c r="L585" i="12"/>
  <c r="L586" i="12"/>
  <c r="L587" i="12"/>
  <c r="L588" i="12"/>
  <c r="L589" i="12"/>
  <c r="O589" i="12" s="1"/>
  <c r="L590" i="12"/>
  <c r="O590" i="12" s="1"/>
  <c r="L591" i="12"/>
  <c r="O591" i="12" s="1"/>
  <c r="L592" i="12"/>
  <c r="L593" i="12"/>
  <c r="L594" i="12"/>
  <c r="L595" i="12"/>
  <c r="L596" i="12"/>
  <c r="L597" i="12"/>
  <c r="L598" i="12"/>
  <c r="O598" i="12" s="1"/>
  <c r="L599" i="12"/>
  <c r="L600" i="12"/>
  <c r="L601" i="12"/>
  <c r="L602" i="12"/>
  <c r="L603" i="12"/>
  <c r="L604" i="12"/>
  <c r="L605" i="12"/>
  <c r="L606" i="12"/>
  <c r="L607" i="12"/>
  <c r="L608" i="12"/>
  <c r="L609" i="12"/>
  <c r="L610" i="12"/>
  <c r="L611" i="12"/>
  <c r="L612" i="12"/>
  <c r="L613" i="12"/>
  <c r="L614" i="12"/>
  <c r="O614" i="12" s="1"/>
  <c r="L615" i="12"/>
  <c r="L616" i="12"/>
  <c r="L617" i="12"/>
  <c r="L618" i="12"/>
  <c r="L619" i="12"/>
  <c r="L620" i="12"/>
  <c r="L621" i="12"/>
  <c r="L622" i="12"/>
  <c r="L623" i="12"/>
  <c r="O623" i="12" s="1"/>
  <c r="L624" i="12"/>
  <c r="O624" i="12" s="1"/>
  <c r="L625" i="12"/>
  <c r="L626" i="12"/>
  <c r="L627" i="12"/>
  <c r="L628" i="12"/>
  <c r="L629" i="12"/>
  <c r="L630" i="12"/>
  <c r="O630" i="12" s="1"/>
  <c r="L631" i="12"/>
  <c r="O631" i="12" s="1"/>
  <c r="L632" i="12"/>
  <c r="O632" i="12" s="1"/>
  <c r="L633" i="12"/>
  <c r="O633" i="12" s="1"/>
  <c r="L634" i="12"/>
  <c r="O634" i="12" s="1"/>
  <c r="L635" i="12"/>
  <c r="O635" i="12" s="1"/>
  <c r="L636" i="12"/>
  <c r="O636" i="12" s="1"/>
  <c r="L637" i="12"/>
  <c r="L638" i="12"/>
  <c r="L639" i="12"/>
  <c r="O639" i="12" s="1"/>
  <c r="L640" i="12"/>
  <c r="O640" i="12" s="1"/>
  <c r="L641" i="12"/>
  <c r="O641" i="12" s="1"/>
  <c r="L642" i="12"/>
  <c r="O642" i="12" s="1"/>
  <c r="L643" i="12"/>
  <c r="L644" i="12"/>
  <c r="L645" i="12"/>
  <c r="L646" i="12"/>
  <c r="L647" i="12"/>
  <c r="L648" i="12"/>
  <c r="L649" i="12"/>
  <c r="L650" i="12"/>
  <c r="O650" i="12" s="1"/>
  <c r="L651" i="12"/>
  <c r="L652" i="12"/>
  <c r="L653" i="12"/>
  <c r="L654" i="12"/>
  <c r="L655" i="12"/>
  <c r="L656" i="12"/>
  <c r="L657" i="12"/>
  <c r="L658" i="12"/>
  <c r="L659" i="12"/>
  <c r="O659" i="12" s="1"/>
  <c r="L660" i="12"/>
  <c r="L661" i="12"/>
  <c r="L662" i="12"/>
  <c r="L663" i="12"/>
  <c r="L664" i="12"/>
  <c r="O664" i="12" s="1"/>
  <c r="L665" i="12"/>
  <c r="O665" i="12" s="1"/>
  <c r="L666" i="12"/>
  <c r="O666" i="12" s="1"/>
  <c r="L667" i="12"/>
  <c r="L668" i="12"/>
  <c r="O668" i="12" s="1"/>
  <c r="L669" i="12"/>
  <c r="O669" i="12" s="1"/>
  <c r="L670" i="12"/>
  <c r="O670" i="12" s="1"/>
  <c r="L671" i="12"/>
  <c r="O671" i="12" s="1"/>
  <c r="L672" i="12"/>
  <c r="O672" i="12" s="1"/>
  <c r="L673" i="12"/>
  <c r="L674" i="12"/>
  <c r="L675" i="12"/>
  <c r="L676" i="12"/>
  <c r="O676" i="12" s="1"/>
  <c r="L677" i="12"/>
  <c r="O677" i="12" s="1"/>
  <c r="L678" i="12"/>
  <c r="O678" i="12" s="1"/>
  <c r="L679" i="12"/>
  <c r="O679" i="12" s="1"/>
  <c r="L680" i="12"/>
  <c r="O680" i="12" s="1"/>
  <c r="L681" i="12"/>
  <c r="O681" i="12" s="1"/>
  <c r="L682" i="12"/>
  <c r="O682" i="12" s="1"/>
  <c r="L683" i="12"/>
  <c r="L684" i="12"/>
  <c r="L685" i="12"/>
  <c r="L686" i="12"/>
  <c r="L687" i="12"/>
  <c r="L688" i="12"/>
  <c r="O688" i="12" s="1"/>
  <c r="L689" i="12"/>
  <c r="O689" i="12" s="1"/>
  <c r="L690" i="12"/>
  <c r="L691" i="12"/>
  <c r="L692" i="12"/>
  <c r="L693" i="12"/>
  <c r="L694" i="12"/>
  <c r="L695" i="12"/>
  <c r="L696" i="12"/>
  <c r="L697" i="12"/>
  <c r="L698" i="12"/>
  <c r="L699" i="12"/>
  <c r="L700" i="12"/>
  <c r="L701" i="12"/>
  <c r="L702" i="12"/>
  <c r="L703" i="12"/>
  <c r="L704" i="12"/>
  <c r="O704" i="12" s="1"/>
  <c r="L705" i="12"/>
  <c r="L706" i="12"/>
  <c r="L707" i="12"/>
  <c r="L708" i="12"/>
  <c r="L709" i="12"/>
  <c r="O709" i="12" s="1"/>
  <c r="L710" i="12"/>
  <c r="L711" i="12"/>
  <c r="L712" i="12"/>
  <c r="L713" i="12"/>
  <c r="L714" i="12"/>
  <c r="O714" i="12" s="1"/>
  <c r="L715" i="12"/>
  <c r="L716" i="12"/>
  <c r="L717" i="12"/>
  <c r="L718" i="12"/>
  <c r="L719" i="12"/>
  <c r="O719" i="12" s="1"/>
  <c r="L720" i="12"/>
  <c r="O720" i="12" s="1"/>
  <c r="L721" i="12"/>
  <c r="O721" i="12" s="1"/>
  <c r="L722" i="12"/>
  <c r="L723" i="12"/>
  <c r="L724" i="12"/>
  <c r="L725" i="12"/>
  <c r="L726" i="12"/>
  <c r="O726" i="12" s="1"/>
  <c r="L727" i="12"/>
  <c r="O727" i="12" s="1"/>
  <c r="L728" i="12"/>
  <c r="O728" i="12" s="1"/>
  <c r="L729" i="12"/>
  <c r="O729" i="12" s="1"/>
  <c r="L730" i="12"/>
  <c r="O730" i="12" s="1"/>
  <c r="L731" i="12"/>
  <c r="L732" i="12"/>
  <c r="L733" i="12"/>
  <c r="L734" i="12"/>
  <c r="L735" i="12"/>
  <c r="L736" i="12"/>
  <c r="O736" i="12" s="1"/>
  <c r="L737" i="12"/>
  <c r="L738" i="12"/>
  <c r="L739" i="12"/>
  <c r="O739" i="12" s="1"/>
  <c r="L740" i="12"/>
  <c r="O740" i="12" s="1"/>
  <c r="L741" i="12"/>
  <c r="O741" i="12" s="1"/>
  <c r="L742" i="12"/>
  <c r="O742" i="12" s="1"/>
  <c r="L743" i="12"/>
  <c r="O743" i="12" s="1"/>
  <c r="L744" i="12"/>
  <c r="O744" i="12" s="1"/>
  <c r="L745" i="12"/>
  <c r="O745" i="12" s="1"/>
  <c r="L746" i="12"/>
  <c r="O746" i="12" s="1"/>
  <c r="L747" i="12"/>
  <c r="L748" i="12"/>
  <c r="O748" i="12" s="1"/>
  <c r="L749" i="12"/>
  <c r="O749" i="12" s="1"/>
  <c r="L750" i="12"/>
  <c r="O750" i="12" s="1"/>
  <c r="L751" i="12"/>
  <c r="L752" i="12"/>
  <c r="L753" i="12"/>
  <c r="L754" i="12"/>
  <c r="L755" i="12"/>
  <c r="L756" i="12"/>
  <c r="O756" i="12" s="1"/>
  <c r="L757" i="12"/>
  <c r="O757" i="12" s="1"/>
  <c r="L758" i="12"/>
  <c r="O758" i="12" s="1"/>
  <c r="L759" i="12"/>
  <c r="L760" i="12"/>
  <c r="L761" i="12"/>
  <c r="L762" i="12"/>
  <c r="L763" i="12"/>
  <c r="L764" i="12"/>
  <c r="L765" i="12"/>
  <c r="L766" i="12"/>
  <c r="O766" i="12" s="1"/>
  <c r="L767" i="12"/>
  <c r="O767" i="12" s="1"/>
  <c r="L768" i="12"/>
  <c r="O768" i="12" s="1"/>
  <c r="L769" i="12"/>
  <c r="O769" i="12" s="1"/>
  <c r="L770" i="12"/>
  <c r="L771" i="12"/>
  <c r="L772" i="12"/>
  <c r="O772" i="12" s="1"/>
  <c r="L773" i="12"/>
  <c r="L774" i="12"/>
  <c r="L775" i="12"/>
  <c r="O775" i="12" s="1"/>
  <c r="L776" i="12"/>
  <c r="O776" i="12" s="1"/>
  <c r="L777" i="12"/>
  <c r="O777" i="12" s="1"/>
  <c r="L778" i="12"/>
  <c r="L779" i="12"/>
  <c r="L780" i="12"/>
  <c r="O780" i="12" s="1"/>
  <c r="L781" i="12"/>
  <c r="O781" i="12" s="1"/>
  <c r="L782" i="12"/>
  <c r="O782" i="12" s="1"/>
  <c r="L783" i="12"/>
  <c r="O783" i="12" s="1"/>
  <c r="L784" i="12"/>
  <c r="O784" i="12" s="1"/>
  <c r="L785" i="12"/>
  <c r="O785" i="12" s="1"/>
  <c r="L786" i="12"/>
  <c r="O786" i="12" s="1"/>
  <c r="L787" i="12"/>
  <c r="L788" i="12"/>
  <c r="L789" i="12"/>
  <c r="L790" i="12"/>
  <c r="L791" i="12"/>
  <c r="L792" i="12"/>
  <c r="L793" i="12"/>
  <c r="L794" i="12"/>
  <c r="O794" i="12" s="1"/>
  <c r="L795" i="12"/>
  <c r="L796" i="12"/>
  <c r="L797" i="12"/>
  <c r="L798" i="12"/>
  <c r="O798" i="12" s="1"/>
  <c r="L799" i="12"/>
  <c r="O799" i="12" s="1"/>
  <c r="L800" i="12"/>
  <c r="O800" i="12" s="1"/>
  <c r="L801" i="12"/>
  <c r="O801" i="12" s="1"/>
  <c r="L802" i="12"/>
  <c r="O802" i="12" s="1"/>
  <c r="L803" i="12"/>
  <c r="L804" i="12"/>
  <c r="O804" i="12" s="1"/>
  <c r="L805" i="12"/>
  <c r="O805" i="12" s="1"/>
  <c r="L806" i="12"/>
  <c r="O806" i="12" s="1"/>
  <c r="L807" i="12"/>
  <c r="O807" i="12" s="1"/>
  <c r="L808" i="12"/>
  <c r="O808" i="12" s="1"/>
  <c r="L809" i="12"/>
  <c r="O809" i="12" s="1"/>
  <c r="L810" i="12"/>
  <c r="L811" i="12"/>
  <c r="L812" i="12"/>
  <c r="O812" i="12" s="1"/>
  <c r="L813" i="12"/>
  <c r="O813" i="12" s="1"/>
  <c r="L814" i="12"/>
  <c r="O814" i="12" s="1"/>
  <c r="L815" i="12"/>
  <c r="L2" i="12"/>
  <c r="O275" i="12"/>
  <c r="O282" i="12"/>
  <c r="O291" i="12"/>
  <c r="O331" i="12"/>
  <c r="O387" i="12"/>
  <c r="O388" i="12"/>
  <c r="O459" i="12"/>
  <c r="O539" i="12"/>
  <c r="O555" i="12"/>
  <c r="O651" i="12"/>
  <c r="O667" i="12"/>
  <c r="O675" i="12"/>
  <c r="O715" i="12"/>
  <c r="O716" i="12"/>
  <c r="O731" i="12"/>
  <c r="O747" i="12"/>
  <c r="O751" i="12"/>
  <c r="O755" i="12"/>
  <c r="O763" i="12"/>
  <c r="O787" i="12"/>
  <c r="O803" i="12"/>
  <c r="K27" i="12"/>
  <c r="K28" i="12"/>
  <c r="K29" i="12"/>
  <c r="K3" i="12"/>
  <c r="K4" i="12"/>
  <c r="K5" i="12"/>
  <c r="K6" i="12"/>
  <c r="K7" i="12"/>
  <c r="K8" i="12"/>
  <c r="K9" i="12"/>
  <c r="K10" i="12"/>
  <c r="K11" i="12"/>
  <c r="K12" i="12"/>
  <c r="K13" i="12"/>
  <c r="K14" i="12"/>
  <c r="K15" i="12"/>
  <c r="K16" i="12"/>
  <c r="K44" i="12"/>
  <c r="K45" i="12"/>
  <c r="K46" i="12"/>
  <c r="K47" i="12"/>
  <c r="K17" i="12"/>
  <c r="K18" i="12"/>
  <c r="K19" i="12"/>
  <c r="K30" i="12"/>
  <c r="K31" i="12"/>
  <c r="K32" i="12"/>
  <c r="K33" i="12"/>
  <c r="K34" i="12"/>
  <c r="K35" i="12"/>
  <c r="K36" i="12"/>
  <c r="K37" i="12"/>
  <c r="K20" i="12"/>
  <c r="K21" i="12"/>
  <c r="K22" i="12"/>
  <c r="K23" i="12"/>
  <c r="K24" i="12"/>
  <c r="K25" i="12"/>
  <c r="K38" i="12"/>
  <c r="K39" i="12"/>
  <c r="K40" i="12"/>
  <c r="K41" i="12"/>
  <c r="K42" i="12"/>
  <c r="K43" i="12"/>
  <c r="K48" i="12"/>
  <c r="K49" i="12"/>
  <c r="K50" i="12"/>
  <c r="K51" i="12"/>
  <c r="K52" i="12"/>
  <c r="K53" i="12"/>
  <c r="K54" i="12"/>
  <c r="K55" i="12"/>
  <c r="K56" i="12"/>
  <c r="K57" i="12"/>
  <c r="K58" i="12"/>
  <c r="K59" i="12"/>
  <c r="K60" i="12"/>
  <c r="K61" i="12"/>
  <c r="K62" i="12"/>
  <c r="K63" i="12"/>
  <c r="K64" i="12"/>
  <c r="K65" i="12"/>
  <c r="K66" i="12"/>
  <c r="K67" i="12"/>
  <c r="K68" i="12"/>
  <c r="K69" i="12"/>
  <c r="K70" i="12"/>
  <c r="K71" i="12"/>
  <c r="K72" i="12"/>
  <c r="K73" i="12"/>
  <c r="K77" i="12"/>
  <c r="K78" i="12"/>
  <c r="K79" i="12"/>
  <c r="K80" i="12"/>
  <c r="K81" i="12"/>
  <c r="K84" i="12"/>
  <c r="K74" i="12"/>
  <c r="K75" i="12"/>
  <c r="K76" i="12"/>
  <c r="K82" i="12"/>
  <c r="K83" i="12"/>
  <c r="K85" i="12"/>
  <c r="K86" i="12"/>
  <c r="K87" i="12"/>
  <c r="K88" i="12"/>
  <c r="K89" i="12"/>
  <c r="K90" i="12"/>
  <c r="K91" i="12"/>
  <c r="K92" i="12"/>
  <c r="K93" i="12"/>
  <c r="K94" i="12"/>
  <c r="K95" i="12"/>
  <c r="K96" i="12"/>
  <c r="K97" i="12"/>
  <c r="K98" i="12"/>
  <c r="K99" i="12"/>
  <c r="K100" i="12"/>
  <c r="K101" i="12"/>
  <c r="K102" i="12"/>
  <c r="K103" i="12"/>
  <c r="K104" i="12"/>
  <c r="K105" i="12"/>
  <c r="K106" i="12"/>
  <c r="K107" i="12"/>
  <c r="K108" i="12"/>
  <c r="K109" i="12"/>
  <c r="K110" i="12"/>
  <c r="K111" i="12"/>
  <c r="K112" i="12"/>
  <c r="K113" i="12"/>
  <c r="K114" i="12"/>
  <c r="K122" i="12"/>
  <c r="K123" i="12"/>
  <c r="K124" i="12"/>
  <c r="K125" i="12"/>
  <c r="K130" i="12"/>
  <c r="K131" i="12"/>
  <c r="K132" i="12"/>
  <c r="K133" i="12"/>
  <c r="K134" i="12"/>
  <c r="K135" i="12"/>
  <c r="K136" i="12"/>
  <c r="K115" i="12"/>
  <c r="K116" i="12"/>
  <c r="K117" i="12"/>
  <c r="K118" i="12"/>
  <c r="K119" i="12"/>
  <c r="K120" i="12"/>
  <c r="K121" i="12"/>
  <c r="K126" i="12"/>
  <c r="K127" i="12"/>
  <c r="K128" i="12"/>
  <c r="K129" i="12"/>
  <c r="K143" i="12"/>
  <c r="K144" i="12"/>
  <c r="K145" i="12"/>
  <c r="K151" i="12"/>
  <c r="K152" i="12"/>
  <c r="K153" i="12"/>
  <c r="K154" i="12"/>
  <c r="K137" i="12"/>
  <c r="K138" i="12"/>
  <c r="K139" i="12"/>
  <c r="K140" i="12"/>
  <c r="K141" i="12"/>
  <c r="K142" i="12"/>
  <c r="K146" i="12"/>
  <c r="K147" i="12"/>
  <c r="K148" i="12"/>
  <c r="K149" i="12"/>
  <c r="K150" i="12"/>
  <c r="K155" i="12"/>
  <c r="K156" i="12"/>
  <c r="K157" i="12"/>
  <c r="K158" i="12"/>
  <c r="K159" i="12"/>
  <c r="K160" i="12"/>
  <c r="K161" i="12"/>
  <c r="K162" i="12"/>
  <c r="K163" i="12"/>
  <c r="K164" i="12"/>
  <c r="K165" i="12"/>
  <c r="K166" i="12"/>
  <c r="K167" i="12"/>
  <c r="K168" i="12"/>
  <c r="K169" i="12"/>
  <c r="K170" i="12"/>
  <c r="K171" i="12"/>
  <c r="K172" i="12"/>
  <c r="K173" i="12"/>
  <c r="K174" i="12"/>
  <c r="K175" i="12"/>
  <c r="K234" i="12"/>
  <c r="K235" i="12"/>
  <c r="K176" i="12"/>
  <c r="K177" i="12"/>
  <c r="K178" i="12"/>
  <c r="K179" i="12"/>
  <c r="K180" i="12"/>
  <c r="K181" i="12"/>
  <c r="K182" i="12"/>
  <c r="K183" i="12"/>
  <c r="K236" i="12"/>
  <c r="K237" i="12"/>
  <c r="K238" i="12"/>
  <c r="K184" i="12"/>
  <c r="K185" i="12"/>
  <c r="K186" i="12"/>
  <c r="K187" i="12"/>
  <c r="K188" i="12"/>
  <c r="K189" i="12"/>
  <c r="K190" i="12"/>
  <c r="K191" i="12"/>
  <c r="K192" i="12"/>
  <c r="K193" i="12"/>
  <c r="K194" i="12"/>
  <c r="K195" i="12"/>
  <c r="K196" i="12"/>
  <c r="K197" i="12"/>
  <c r="K198" i="12"/>
  <c r="K199" i="12"/>
  <c r="K200" i="12"/>
  <c r="K201" i="12"/>
  <c r="K202" i="12"/>
  <c r="K203" i="12"/>
  <c r="K204" i="12"/>
  <c r="K205" i="12"/>
  <c r="K206" i="12"/>
  <c r="K207" i="12"/>
  <c r="K208" i="12"/>
  <c r="K209" i="12"/>
  <c r="K210" i="12"/>
  <c r="K211" i="12"/>
  <c r="K212" i="12"/>
  <c r="K213" i="12"/>
  <c r="K214" i="12"/>
  <c r="K215" i="12"/>
  <c r="K216" i="12"/>
  <c r="K217" i="12"/>
  <c r="K218" i="12"/>
  <c r="K219" i="12"/>
  <c r="K220" i="12"/>
  <c r="K221" i="12"/>
  <c r="K222" i="12"/>
  <c r="K223" i="12"/>
  <c r="K224" i="12"/>
  <c r="K225" i="12"/>
  <c r="K226" i="12"/>
  <c r="K227" i="12"/>
  <c r="K228" i="12"/>
  <c r="K229" i="12"/>
  <c r="K230" i="12"/>
  <c r="K231" i="12"/>
  <c r="K232" i="12"/>
  <c r="K233" i="12"/>
  <c r="K252" i="12"/>
  <c r="K253" i="12"/>
  <c r="K239" i="12"/>
  <c r="K240" i="12"/>
  <c r="K241" i="12"/>
  <c r="K242" i="12"/>
  <c r="K243" i="12"/>
  <c r="K244" i="12"/>
  <c r="K245" i="12"/>
  <c r="K258" i="12"/>
  <c r="K259" i="12"/>
  <c r="K246" i="12"/>
  <c r="K247" i="12"/>
  <c r="K254" i="12"/>
  <c r="K255" i="12"/>
  <c r="K248" i="12"/>
  <c r="K249" i="12"/>
  <c r="K250" i="12"/>
  <c r="K251" i="12"/>
  <c r="K256" i="12"/>
  <c r="K257" i="12"/>
  <c r="K260" i="12"/>
  <c r="K261" i="12"/>
  <c r="K262" i="12"/>
  <c r="K263" i="12"/>
  <c r="K264" i="12"/>
  <c r="K265" i="12"/>
  <c r="K266" i="12"/>
  <c r="K267" i="12"/>
  <c r="K268" i="12"/>
  <c r="K269" i="12"/>
  <c r="K270" i="12"/>
  <c r="K271" i="12"/>
  <c r="K272" i="12"/>
  <c r="K273" i="12"/>
  <c r="K274" i="12"/>
  <c r="K275" i="12"/>
  <c r="K276" i="12"/>
  <c r="K277" i="12"/>
  <c r="K278" i="12"/>
  <c r="K279" i="12"/>
  <c r="K280" i="12"/>
  <c r="K282" i="12"/>
  <c r="K283" i="12"/>
  <c r="K284" i="12"/>
  <c r="K285" i="12"/>
  <c r="K286" i="12"/>
  <c r="K289" i="12"/>
  <c r="K281" i="12"/>
  <c r="K287" i="12"/>
  <c r="K288" i="12"/>
  <c r="K290" i="12"/>
  <c r="K291" i="12"/>
  <c r="K292" i="12"/>
  <c r="K293" i="12"/>
  <c r="K294" i="12"/>
  <c r="K295" i="12"/>
  <c r="K296" i="12"/>
  <c r="K297" i="12"/>
  <c r="K298" i="12"/>
  <c r="K299" i="12"/>
  <c r="K300" i="12"/>
  <c r="K301" i="12"/>
  <c r="K302" i="12"/>
  <c r="K303" i="12"/>
  <c r="K304" i="12"/>
  <c r="K305" i="12"/>
  <c r="K306" i="12"/>
  <c r="K307" i="12"/>
  <c r="K308" i="12"/>
  <c r="K309" i="12"/>
  <c r="K310" i="12"/>
  <c r="K311" i="12"/>
  <c r="K315" i="12"/>
  <c r="K316" i="12"/>
  <c r="K319" i="12"/>
  <c r="K320" i="12"/>
  <c r="K321" i="12"/>
  <c r="K322" i="12"/>
  <c r="K312" i="12"/>
  <c r="K313" i="12"/>
  <c r="K314" i="12"/>
  <c r="K317" i="12"/>
  <c r="K318" i="12"/>
  <c r="K327" i="12"/>
  <c r="K328" i="12"/>
  <c r="K332" i="12"/>
  <c r="K333" i="12"/>
  <c r="K323" i="12"/>
  <c r="K324" i="12"/>
  <c r="K325" i="12"/>
  <c r="K326" i="12"/>
  <c r="K329" i="12"/>
  <c r="K330" i="12"/>
  <c r="K331" i="12"/>
  <c r="K334" i="12"/>
  <c r="K335" i="12"/>
  <c r="K336" i="12"/>
  <c r="K337" i="12"/>
  <c r="K338" i="12"/>
  <c r="K339" i="12"/>
  <c r="K340" i="12"/>
  <c r="K341" i="12"/>
  <c r="K342" i="12"/>
  <c r="K343" i="12"/>
  <c r="K344" i="12"/>
  <c r="K345" i="12"/>
  <c r="K346" i="12"/>
  <c r="K347" i="12"/>
  <c r="K392" i="12"/>
  <c r="K348" i="12"/>
  <c r="K349" i="12"/>
  <c r="K350" i="12"/>
  <c r="K351" i="12"/>
  <c r="K352" i="12"/>
  <c r="K393" i="12"/>
  <c r="K394" i="12"/>
  <c r="K395" i="12"/>
  <c r="K353" i="12"/>
  <c r="K354" i="12"/>
  <c r="K355" i="12"/>
  <c r="K356" i="12"/>
  <c r="K357" i="12"/>
  <c r="K358" i="12"/>
  <c r="K359" i="12"/>
  <c r="K360" i="12"/>
  <c r="K361" i="12"/>
  <c r="K362" i="12"/>
  <c r="K363" i="12"/>
  <c r="K364" i="12"/>
  <c r="K365" i="12"/>
  <c r="K366" i="12"/>
  <c r="K367" i="12"/>
  <c r="K368" i="12"/>
  <c r="K369" i="12"/>
  <c r="K370" i="12"/>
  <c r="K371" i="12"/>
  <c r="K372" i="12"/>
  <c r="K373" i="12"/>
  <c r="K374" i="12"/>
  <c r="K375" i="12"/>
  <c r="K376" i="12"/>
  <c r="K377" i="12"/>
  <c r="K378" i="12"/>
  <c r="K379" i="12"/>
  <c r="K380" i="12"/>
  <c r="K381" i="12"/>
  <c r="K382" i="12"/>
  <c r="K383" i="12"/>
  <c r="K384" i="12"/>
  <c r="K385" i="12"/>
  <c r="K386" i="12"/>
  <c r="K387" i="12"/>
  <c r="K388" i="12"/>
  <c r="K389" i="12"/>
  <c r="K390" i="12"/>
  <c r="K391" i="12"/>
  <c r="K413" i="12"/>
  <c r="K414" i="12"/>
  <c r="K415" i="12"/>
  <c r="K416" i="12"/>
  <c r="K396" i="12"/>
  <c r="K397" i="12"/>
  <c r="K398" i="12"/>
  <c r="K399" i="12"/>
  <c r="K400" i="12"/>
  <c r="K401" i="12"/>
  <c r="K402" i="12"/>
  <c r="K403" i="12"/>
  <c r="K404" i="12"/>
  <c r="K405" i="12"/>
  <c r="K406" i="12"/>
  <c r="K430" i="12"/>
  <c r="K431" i="12"/>
  <c r="K407" i="12"/>
  <c r="K408" i="12"/>
  <c r="K417" i="12"/>
  <c r="K418" i="12"/>
  <c r="K419" i="12"/>
  <c r="K420" i="12"/>
  <c r="K421" i="12"/>
  <c r="K422" i="12"/>
  <c r="K423" i="12"/>
  <c r="K424" i="12"/>
  <c r="K409" i="12"/>
  <c r="K410" i="12"/>
  <c r="K411" i="12"/>
  <c r="K412" i="12"/>
  <c r="K425" i="12"/>
  <c r="K426" i="12"/>
  <c r="K427" i="12"/>
  <c r="K428" i="12"/>
  <c r="K429" i="12"/>
  <c r="K432" i="12"/>
  <c r="K433" i="12"/>
  <c r="K434" i="12"/>
  <c r="K435" i="12"/>
  <c r="K436" i="12"/>
  <c r="K437" i="12"/>
  <c r="K438" i="12"/>
  <c r="K439" i="12"/>
  <c r="K440" i="12"/>
  <c r="K441" i="12"/>
  <c r="K442" i="12"/>
  <c r="K443" i="12"/>
  <c r="K444" i="12"/>
  <c r="K445" i="12"/>
  <c r="K446" i="12"/>
  <c r="K447" i="12"/>
  <c r="K448" i="12"/>
  <c r="K449" i="12"/>
  <c r="K450" i="12"/>
  <c r="K451" i="12"/>
  <c r="K454" i="12"/>
  <c r="K455" i="12"/>
  <c r="K456" i="12"/>
  <c r="K457" i="12"/>
  <c r="K458" i="12"/>
  <c r="K459" i="12"/>
  <c r="K463" i="12"/>
  <c r="K464" i="12"/>
  <c r="K452" i="12"/>
  <c r="K453" i="12"/>
  <c r="K460" i="12"/>
  <c r="K461" i="12"/>
  <c r="K462" i="12"/>
  <c r="K465" i="12"/>
  <c r="K466" i="12"/>
  <c r="K467" i="12"/>
  <c r="K468" i="12"/>
  <c r="K469" i="12"/>
  <c r="K470" i="12"/>
  <c r="K471" i="12"/>
  <c r="K472" i="12"/>
  <c r="K473" i="12"/>
  <c r="K474" i="12"/>
  <c r="K475" i="12"/>
  <c r="K476" i="12"/>
  <c r="K477" i="12"/>
  <c r="K478" i="12"/>
  <c r="K479" i="12"/>
  <c r="K480" i="12"/>
  <c r="K481" i="12"/>
  <c r="K482" i="12"/>
  <c r="K483" i="12"/>
  <c r="K484" i="12"/>
  <c r="K485" i="12"/>
  <c r="K486" i="12"/>
  <c r="K487" i="12"/>
  <c r="K488" i="12"/>
  <c r="K489" i="12"/>
  <c r="K490" i="12"/>
  <c r="K491" i="12"/>
  <c r="K492" i="12"/>
  <c r="K493" i="12"/>
  <c r="K502" i="12"/>
  <c r="K503" i="12"/>
  <c r="K504" i="12"/>
  <c r="K508" i="12"/>
  <c r="K509" i="12"/>
  <c r="K510" i="12"/>
  <c r="K511" i="12"/>
  <c r="K512" i="12"/>
  <c r="K513" i="12"/>
  <c r="K514" i="12"/>
  <c r="K515" i="12"/>
  <c r="K516" i="12"/>
  <c r="K494" i="12"/>
  <c r="K495" i="12"/>
  <c r="K496" i="12"/>
  <c r="K497" i="12"/>
  <c r="K498" i="12"/>
  <c r="K499" i="12"/>
  <c r="K500" i="12"/>
  <c r="K501" i="12"/>
  <c r="K505" i="12"/>
  <c r="K506" i="12"/>
  <c r="K507" i="12"/>
  <c r="K521" i="12"/>
  <c r="K528" i="12"/>
  <c r="K529" i="12"/>
  <c r="K530" i="12"/>
  <c r="K517" i="12"/>
  <c r="K518" i="12"/>
  <c r="K519" i="12"/>
  <c r="K520" i="12"/>
  <c r="K522" i="12"/>
  <c r="K523" i="12"/>
  <c r="K524" i="12"/>
  <c r="K525" i="12"/>
  <c r="K526" i="12"/>
  <c r="K527" i="12"/>
  <c r="K531" i="12"/>
  <c r="K532" i="12"/>
  <c r="K533" i="12"/>
  <c r="K534" i="12"/>
  <c r="K535" i="12"/>
  <c r="K536" i="12"/>
  <c r="K537" i="12"/>
  <c r="K538" i="12"/>
  <c r="K539" i="12"/>
  <c r="K540" i="12"/>
  <c r="K541" i="12"/>
  <c r="K542" i="12"/>
  <c r="K543" i="12"/>
  <c r="K544" i="12"/>
  <c r="K545" i="12"/>
  <c r="K590" i="12"/>
  <c r="K546" i="12"/>
  <c r="K547" i="12"/>
  <c r="K548" i="12"/>
  <c r="K549" i="12"/>
  <c r="K550" i="12"/>
  <c r="K591" i="12"/>
  <c r="K551" i="12"/>
  <c r="K552" i="12"/>
  <c r="K553" i="12"/>
  <c r="K554" i="12"/>
  <c r="K555" i="12"/>
  <c r="K556" i="12"/>
  <c r="K557" i="12"/>
  <c r="K558" i="12"/>
  <c r="K559" i="12"/>
  <c r="K560" i="12"/>
  <c r="K561" i="12"/>
  <c r="K562" i="12"/>
  <c r="K563" i="12"/>
  <c r="K564" i="12"/>
  <c r="K565" i="12"/>
  <c r="K566" i="12"/>
  <c r="K567" i="12"/>
  <c r="K568" i="12"/>
  <c r="K569" i="12"/>
  <c r="K570" i="12"/>
  <c r="K571" i="12"/>
  <c r="K572" i="12"/>
  <c r="K573" i="12"/>
  <c r="K574" i="12"/>
  <c r="K575" i="12"/>
  <c r="K576" i="12"/>
  <c r="K577" i="12"/>
  <c r="K578" i="12"/>
  <c r="K579" i="12"/>
  <c r="K580" i="12"/>
  <c r="K581" i="12"/>
  <c r="K582" i="12"/>
  <c r="K583" i="12"/>
  <c r="K584" i="12"/>
  <c r="K585" i="12"/>
  <c r="K586" i="12"/>
  <c r="K587" i="12"/>
  <c r="K588" i="12"/>
  <c r="K589" i="12"/>
  <c r="K603" i="12"/>
  <c r="K604" i="12"/>
  <c r="K605" i="12"/>
  <c r="K592" i="12"/>
  <c r="K593" i="12"/>
  <c r="K594" i="12"/>
  <c r="K595" i="12"/>
  <c r="K596" i="12"/>
  <c r="K597" i="12"/>
  <c r="K614" i="12"/>
  <c r="K598" i="12"/>
  <c r="K606" i="12"/>
  <c r="K607" i="12"/>
  <c r="K608" i="12"/>
  <c r="K609" i="12"/>
  <c r="K610" i="12"/>
  <c r="K599" i="12"/>
  <c r="K600" i="12"/>
  <c r="K601" i="12"/>
  <c r="K602" i="12"/>
  <c r="K611" i="12"/>
  <c r="K612" i="12"/>
  <c r="K613" i="12"/>
  <c r="K615" i="12"/>
  <c r="K616" i="12"/>
  <c r="K617" i="12"/>
  <c r="K618" i="12"/>
  <c r="K619" i="12"/>
  <c r="K620" i="12"/>
  <c r="K621" i="12"/>
  <c r="K622" i="12"/>
  <c r="K623" i="12"/>
  <c r="K624" i="12"/>
  <c r="K625" i="12"/>
  <c r="K626" i="12"/>
  <c r="K627" i="12"/>
  <c r="K628" i="12"/>
  <c r="K629" i="12"/>
  <c r="K630" i="12"/>
  <c r="K631" i="12"/>
  <c r="K633" i="12"/>
  <c r="K634" i="12"/>
  <c r="K635" i="12"/>
  <c r="K636" i="12"/>
  <c r="K639" i="12"/>
  <c r="K632" i="12"/>
  <c r="K637" i="12"/>
  <c r="K638" i="12"/>
  <c r="K640" i="12"/>
  <c r="K641" i="12"/>
  <c r="K642" i="12"/>
  <c r="K643" i="12"/>
  <c r="K644" i="12"/>
  <c r="K645" i="12"/>
  <c r="K646" i="12"/>
  <c r="K647" i="12"/>
  <c r="K648" i="12"/>
  <c r="K649" i="12"/>
  <c r="K650" i="12"/>
  <c r="K651" i="12"/>
  <c r="K652" i="12"/>
  <c r="K653" i="12"/>
  <c r="K654" i="12"/>
  <c r="K659" i="12"/>
  <c r="K662" i="12"/>
  <c r="K663" i="12"/>
  <c r="K664" i="12"/>
  <c r="K665" i="12"/>
  <c r="K655" i="12"/>
  <c r="K656" i="12"/>
  <c r="K657" i="12"/>
  <c r="K658" i="12"/>
  <c r="K660" i="12"/>
  <c r="K661" i="12"/>
  <c r="K668" i="12"/>
  <c r="K671" i="12"/>
  <c r="K672" i="12"/>
  <c r="K666" i="12"/>
  <c r="K667" i="12"/>
  <c r="K669" i="12"/>
  <c r="K670" i="12"/>
  <c r="K673" i="12"/>
  <c r="K674" i="12"/>
  <c r="K675" i="12"/>
  <c r="K676" i="12"/>
  <c r="K677" i="12"/>
  <c r="K678" i="12"/>
  <c r="K679" i="12"/>
  <c r="K680" i="12"/>
  <c r="K681" i="12"/>
  <c r="K682" i="12"/>
  <c r="K716" i="12"/>
  <c r="K683" i="12"/>
  <c r="K684" i="12"/>
  <c r="K685" i="12"/>
  <c r="K686" i="12"/>
  <c r="K687" i="12"/>
  <c r="K717" i="12"/>
  <c r="K718" i="12"/>
  <c r="K688" i="12"/>
  <c r="K689" i="12"/>
  <c r="K690" i="12"/>
  <c r="K691" i="12"/>
  <c r="K692" i="12"/>
  <c r="K693" i="12"/>
  <c r="K694" i="12"/>
  <c r="K695" i="12"/>
  <c r="K696" i="12"/>
  <c r="K697" i="12"/>
  <c r="K698" i="12"/>
  <c r="K699" i="12"/>
  <c r="K700" i="12"/>
  <c r="K701" i="12"/>
  <c r="K702" i="12"/>
  <c r="K703" i="12"/>
  <c r="K704" i="12"/>
  <c r="K705" i="12"/>
  <c r="K706" i="12"/>
  <c r="K707" i="12"/>
  <c r="K708" i="12"/>
  <c r="K709" i="12"/>
  <c r="K710" i="12"/>
  <c r="K711" i="12"/>
  <c r="K712" i="12"/>
  <c r="K713" i="12"/>
  <c r="K714" i="12"/>
  <c r="K715" i="12"/>
  <c r="K724" i="12"/>
  <c r="K725" i="12"/>
  <c r="K719" i="12"/>
  <c r="K720" i="12"/>
  <c r="K729" i="12"/>
  <c r="K721" i="12"/>
  <c r="K726" i="12"/>
  <c r="K727" i="12"/>
  <c r="K722" i="12"/>
  <c r="K723" i="12"/>
  <c r="K728" i="12"/>
  <c r="K730" i="12"/>
  <c r="K731" i="12"/>
  <c r="K732" i="12"/>
  <c r="K733" i="12"/>
  <c r="K734" i="12"/>
  <c r="K735" i="12"/>
  <c r="K736" i="12"/>
  <c r="K737" i="12"/>
  <c r="K738" i="12"/>
  <c r="K739" i="12"/>
  <c r="K740" i="12"/>
  <c r="K741" i="12"/>
  <c r="K743" i="12"/>
  <c r="K744" i="12"/>
  <c r="K745" i="12"/>
  <c r="K746" i="12"/>
  <c r="K748" i="12"/>
  <c r="K742" i="12"/>
  <c r="K747" i="12"/>
  <c r="K749" i="12"/>
  <c r="K750" i="12"/>
  <c r="K751" i="12"/>
  <c r="K752" i="12"/>
  <c r="K753" i="12"/>
  <c r="K754" i="12"/>
  <c r="K755" i="12"/>
  <c r="K756" i="12"/>
  <c r="K757" i="12"/>
  <c r="K758" i="12"/>
  <c r="K763" i="12"/>
  <c r="K766" i="12"/>
  <c r="K767" i="12"/>
  <c r="K768" i="12"/>
  <c r="K759" i="12"/>
  <c r="K760" i="12"/>
  <c r="K761" i="12"/>
  <c r="K762" i="12"/>
  <c r="K764" i="12"/>
  <c r="K765" i="12"/>
  <c r="K772" i="12"/>
  <c r="K776" i="12"/>
  <c r="K777" i="12"/>
  <c r="K769" i="12"/>
  <c r="K770" i="12"/>
  <c r="K771" i="12"/>
  <c r="K773" i="12"/>
  <c r="K774" i="12"/>
  <c r="K775" i="12"/>
  <c r="K778" i="12"/>
  <c r="K779" i="12"/>
  <c r="K780" i="12"/>
  <c r="K781" i="12"/>
  <c r="K782" i="12"/>
  <c r="K783" i="12"/>
  <c r="K784" i="12"/>
  <c r="K785" i="12"/>
  <c r="K786" i="12"/>
  <c r="K787" i="12"/>
  <c r="K813" i="12"/>
  <c r="K788" i="12"/>
  <c r="K789" i="12"/>
  <c r="K790" i="12"/>
  <c r="K791" i="12"/>
  <c r="K814" i="12"/>
  <c r="K792" i="12"/>
  <c r="K793" i="12"/>
  <c r="K794" i="12"/>
  <c r="K795" i="12"/>
  <c r="K796" i="12"/>
  <c r="K797" i="12"/>
  <c r="K798" i="12"/>
  <c r="K799" i="12"/>
  <c r="K800" i="12"/>
  <c r="K801" i="12"/>
  <c r="K802" i="12"/>
  <c r="K803" i="12"/>
  <c r="K804" i="12"/>
  <c r="K805" i="12"/>
  <c r="K806" i="12"/>
  <c r="K807" i="12"/>
  <c r="K808" i="12"/>
  <c r="K809" i="12"/>
  <c r="K810" i="12"/>
  <c r="K811" i="12"/>
  <c r="K812" i="12"/>
  <c r="K815" i="12"/>
  <c r="K26" i="12"/>
  <c r="N641" i="12"/>
  <c r="P641" i="12" s="1"/>
  <c r="J815" i="12"/>
  <c r="M815" i="12" s="1"/>
  <c r="N556" i="12" l="1"/>
  <c r="O737" i="12"/>
  <c r="N466" i="12"/>
  <c r="O707" i="12"/>
  <c r="O563" i="12"/>
  <c r="O790" i="12"/>
  <c r="O702" i="12"/>
  <c r="O694" i="12"/>
  <c r="O582" i="12"/>
  <c r="O430" i="12"/>
  <c r="O420" i="12"/>
  <c r="O174" i="12"/>
  <c r="O234" i="12"/>
  <c r="O82" i="12"/>
  <c r="O792" i="12"/>
  <c r="O595" i="12"/>
  <c r="O246" i="12"/>
  <c r="O2" i="12"/>
  <c r="N494" i="12"/>
  <c r="P494" i="12" s="1"/>
  <c r="P495" i="12" s="1"/>
  <c r="P496" i="12" s="1"/>
  <c r="P497" i="12" s="1"/>
  <c r="Q497" i="12" s="1"/>
  <c r="O606" i="12"/>
  <c r="O734" i="12"/>
  <c r="O710" i="12"/>
  <c r="O686" i="12"/>
  <c r="O519" i="12"/>
  <c r="O463" i="12"/>
  <c r="O407" i="12"/>
  <c r="O279" i="12"/>
  <c r="O207" i="12"/>
  <c r="O167" i="12"/>
  <c r="O158" i="12"/>
  <c r="O637" i="12"/>
  <c r="O620" i="12"/>
  <c r="O203" i="12"/>
  <c r="O60" i="12"/>
  <c r="O662" i="12"/>
  <c r="O258" i="12"/>
  <c r="O508" i="12"/>
  <c r="O348" i="12"/>
  <c r="O292" i="12"/>
  <c r="O44" i="12"/>
  <c r="O359" i="12"/>
  <c r="O380" i="12"/>
  <c r="Q641" i="12"/>
  <c r="W641" i="12" s="1"/>
  <c r="O815" i="12"/>
  <c r="O700" i="12"/>
  <c r="O692" i="12"/>
  <c r="O628" i="12"/>
  <c r="O115" i="12"/>
  <c r="O788" i="12"/>
  <c r="O652" i="12"/>
  <c r="O759" i="12"/>
  <c r="O752" i="12"/>
  <c r="O712" i="12"/>
  <c r="O696" i="12"/>
  <c r="O615" i="12"/>
  <c r="O551" i="12"/>
  <c r="O761" i="12"/>
  <c r="O705" i="12"/>
  <c r="O52" i="12"/>
  <c r="O20" i="12"/>
  <c r="O467" i="12"/>
  <c r="O283" i="12"/>
  <c r="O724" i="12"/>
  <c r="O603" i="12"/>
  <c r="O460" i="12"/>
  <c r="O396" i="12"/>
  <c r="O236" i="12"/>
  <c r="O295" i="12"/>
  <c r="O239" i="12"/>
  <c r="O810" i="12"/>
  <c r="O722" i="12"/>
  <c r="O522" i="12"/>
  <c r="O346" i="12"/>
  <c r="O74" i="12"/>
  <c r="O546" i="12"/>
  <c r="O657" i="12"/>
  <c r="O505" i="12"/>
  <c r="O481" i="12"/>
  <c r="O473" i="12"/>
  <c r="O465" i="12"/>
  <c r="O457" i="12"/>
  <c r="O441" i="12"/>
  <c r="O425" i="12"/>
  <c r="O417" i="12"/>
  <c r="O409" i="12"/>
  <c r="O393" i="12"/>
  <c r="O377" i="12"/>
  <c r="O369" i="12"/>
  <c r="O353" i="12"/>
  <c r="O329" i="12"/>
  <c r="O321" i="12"/>
  <c r="O305" i="12"/>
  <c r="O217" i="12"/>
  <c r="O209" i="12"/>
  <c r="O169" i="12"/>
  <c r="O153" i="12"/>
  <c r="O137" i="12"/>
  <c r="O89" i="12"/>
  <c r="O514" i="12"/>
  <c r="O542" i="12"/>
  <c r="O502" i="12"/>
  <c r="O494" i="12"/>
  <c r="O488" i="12"/>
  <c r="O448" i="12"/>
  <c r="O439" i="12"/>
  <c r="O432" i="12"/>
  <c r="O383" i="12"/>
  <c r="O374" i="12"/>
  <c r="O367" i="12"/>
  <c r="O351" i="12"/>
  <c r="O199" i="12"/>
  <c r="O192" i="12"/>
  <c r="O184" i="12"/>
  <c r="O176" i="12"/>
  <c r="O63" i="12"/>
  <c r="O48" i="12"/>
  <c r="O38" i="12"/>
  <c r="O30" i="12"/>
  <c r="O540" i="12"/>
  <c r="O511" i="12"/>
  <c r="O252" i="12"/>
  <c r="O146" i="12"/>
  <c r="O625" i="12"/>
  <c r="O617" i="12"/>
  <c r="O577" i="12"/>
  <c r="O561" i="12"/>
  <c r="O337" i="12"/>
  <c r="O65" i="12"/>
  <c r="O57" i="12"/>
  <c r="O17" i="12"/>
  <c r="O34" i="12"/>
  <c r="O655" i="12"/>
  <c r="O647" i="12"/>
  <c r="O608" i="12"/>
  <c r="O592" i="12"/>
  <c r="O584" i="12"/>
  <c r="O574" i="12"/>
  <c r="O568" i="12"/>
  <c r="O528" i="12"/>
  <c r="O334" i="12"/>
  <c r="O312" i="12"/>
  <c r="O302" i="12"/>
  <c r="O271" i="12"/>
  <c r="O264" i="12"/>
  <c r="O256" i="12"/>
  <c r="O248" i="12"/>
  <c r="O231" i="12"/>
  <c r="O224" i="12"/>
  <c r="O214" i="12"/>
  <c r="O160" i="12"/>
  <c r="O151" i="12"/>
  <c r="O135" i="12"/>
  <c r="O126" i="12"/>
  <c r="O119" i="12"/>
  <c r="O104" i="12"/>
  <c r="O96" i="12"/>
  <c r="O86" i="12"/>
  <c r="O80" i="12"/>
  <c r="O599" i="12"/>
  <c r="O455" i="12"/>
  <c r="O287" i="12"/>
  <c r="O172" i="12"/>
  <c r="O143" i="12"/>
  <c r="O778" i="12"/>
  <c r="O770" i="12"/>
  <c r="O26" i="12"/>
  <c r="O10" i="12"/>
  <c r="O434" i="12"/>
  <c r="O683" i="12"/>
  <c r="O660" i="12"/>
  <c r="O565" i="12"/>
  <c r="O557" i="12"/>
  <c r="O548" i="12"/>
  <c r="O365" i="12"/>
  <c r="O357" i="12"/>
  <c r="O325" i="12"/>
  <c r="O317" i="12"/>
  <c r="O299" i="12"/>
  <c r="O243" i="12"/>
  <c r="O227" i="12"/>
  <c r="O221" i="12"/>
  <c r="O211" i="12"/>
  <c r="O197" i="12"/>
  <c r="O189" i="12"/>
  <c r="O181" i="12"/>
  <c r="O164" i="12"/>
  <c r="O155" i="12"/>
  <c r="O149" i="12"/>
  <c r="O140" i="12"/>
  <c r="O133" i="12"/>
  <c r="O108" i="12"/>
  <c r="O93" i="12"/>
  <c r="O498" i="12"/>
  <c r="O343" i="12"/>
  <c r="O327" i="12"/>
  <c r="O308" i="12"/>
  <c r="O162" i="12"/>
  <c r="O99" i="12"/>
  <c r="O698" i="12"/>
  <c r="O690" i="12"/>
  <c r="O402" i="12"/>
  <c r="O122" i="12"/>
  <c r="O673" i="12"/>
  <c r="O266" i="12"/>
  <c r="O795" i="12"/>
  <c r="O773" i="12"/>
  <c r="O717" i="12"/>
  <c r="O644" i="12"/>
  <c r="O611" i="12"/>
  <c r="O571" i="12"/>
  <c r="O531" i="12"/>
  <c r="O525" i="12"/>
  <c r="O517" i="12"/>
  <c r="O485" i="12"/>
  <c r="O477" i="12"/>
  <c r="O469" i="12"/>
  <c r="O452" i="12"/>
  <c r="O444" i="12"/>
  <c r="O413" i="12"/>
  <c r="O389" i="12"/>
  <c r="O276" i="12"/>
  <c r="O269" i="12"/>
  <c r="O261" i="12"/>
  <c r="O764" i="12"/>
  <c r="O732" i="12"/>
  <c r="O371" i="12"/>
  <c r="O130" i="12"/>
  <c r="O69" i="12"/>
  <c r="N463" i="12"/>
  <c r="P463" i="12" s="1"/>
  <c r="N393" i="12"/>
  <c r="P393" i="12" s="1"/>
  <c r="P394" i="12" s="1"/>
  <c r="P395" i="12" s="1"/>
  <c r="N144" i="12"/>
  <c r="N484" i="12"/>
  <c r="N807" i="12"/>
  <c r="P807" i="12" s="1"/>
  <c r="Q807" i="12" s="1"/>
  <c r="W807" i="12" s="1"/>
  <c r="N799" i="12"/>
  <c r="P799" i="12" s="1"/>
  <c r="Q799" i="12" s="1"/>
  <c r="W799" i="12" s="1"/>
  <c r="N814" i="12"/>
  <c r="P814" i="12" s="1"/>
  <c r="Q814" i="12" s="1"/>
  <c r="W814" i="12" s="1"/>
  <c r="N785" i="12"/>
  <c r="P785" i="12" s="1"/>
  <c r="Q785" i="12" s="1"/>
  <c r="W785" i="12" s="1"/>
  <c r="N775" i="12"/>
  <c r="P775" i="12" s="1"/>
  <c r="Q775" i="12" s="1"/>
  <c r="W775" i="12" s="1"/>
  <c r="N772" i="12"/>
  <c r="P772" i="12" s="1"/>
  <c r="Q772" i="12" s="1"/>
  <c r="W772" i="12" s="1"/>
  <c r="N767" i="12"/>
  <c r="P767" i="12" s="1"/>
  <c r="Q767" i="12" s="1"/>
  <c r="W767" i="12" s="1"/>
  <c r="N753" i="12"/>
  <c r="N746" i="12"/>
  <c r="P746" i="12" s="1"/>
  <c r="Q746" i="12" s="1"/>
  <c r="W746" i="12" s="1"/>
  <c r="N737" i="12"/>
  <c r="P737" i="12" s="1"/>
  <c r="N728" i="12"/>
  <c r="P728" i="12" s="1"/>
  <c r="Q728" i="12" s="1"/>
  <c r="W728" i="12" s="1"/>
  <c r="N719" i="12"/>
  <c r="P719" i="12" s="1"/>
  <c r="Q719" i="12" s="1"/>
  <c r="W719" i="12" s="1"/>
  <c r="N710" i="12"/>
  <c r="P710" i="12" s="1"/>
  <c r="P711" i="12" s="1"/>
  <c r="N702" i="12"/>
  <c r="P702" i="12" s="1"/>
  <c r="N694" i="12"/>
  <c r="P694" i="12" s="1"/>
  <c r="P695" i="12" s="1"/>
  <c r="Q695" i="12" s="1"/>
  <c r="W695" i="12" s="1"/>
  <c r="N717" i="12"/>
  <c r="P717" i="12" s="1"/>
  <c r="N681" i="12"/>
  <c r="P681" i="12" s="1"/>
  <c r="Q681" i="12" s="1"/>
  <c r="W681" i="12" s="1"/>
  <c r="N673" i="12"/>
  <c r="P673" i="12" s="1"/>
  <c r="N661" i="12"/>
  <c r="N663" i="12"/>
  <c r="N649" i="12"/>
  <c r="N526" i="12"/>
  <c r="N81" i="12"/>
  <c r="N72" i="12"/>
  <c r="P72" i="12" s="1"/>
  <c r="Q72" i="12" s="1"/>
  <c r="W72" i="12" s="1"/>
  <c r="N525" i="12"/>
  <c r="P525" i="12" s="1"/>
  <c r="P526" i="12" s="1"/>
  <c r="P527" i="12" s="1"/>
  <c r="N338" i="12"/>
  <c r="N201" i="12"/>
  <c r="N131" i="12"/>
  <c r="N808" i="12"/>
  <c r="P808" i="12" s="1"/>
  <c r="Q808" i="12" s="1"/>
  <c r="W808" i="12" s="1"/>
  <c r="N800" i="12"/>
  <c r="P800" i="12" s="1"/>
  <c r="Q800" i="12" s="1"/>
  <c r="W800" i="12" s="1"/>
  <c r="N792" i="12"/>
  <c r="P792" i="12" s="1"/>
  <c r="N786" i="12"/>
  <c r="P786" i="12" s="1"/>
  <c r="Q786" i="12" s="1"/>
  <c r="W786" i="12" s="1"/>
  <c r="N778" i="12"/>
  <c r="P778" i="12" s="1"/>
  <c r="N776" i="12"/>
  <c r="P776" i="12" s="1"/>
  <c r="Q776" i="12" s="1"/>
  <c r="W776" i="12" s="1"/>
  <c r="N768" i="12"/>
  <c r="P768" i="12" s="1"/>
  <c r="Q768" i="12" s="1"/>
  <c r="W768" i="12" s="1"/>
  <c r="N754" i="12"/>
  <c r="N748" i="12"/>
  <c r="P748" i="12" s="1"/>
  <c r="Q748" i="12" s="1"/>
  <c r="W748" i="12" s="1"/>
  <c r="N738" i="12"/>
  <c r="N730" i="12"/>
  <c r="P730" i="12" s="1"/>
  <c r="Q730" i="12" s="1"/>
  <c r="W730" i="12" s="1"/>
  <c r="N720" i="12"/>
  <c r="P720" i="12" s="1"/>
  <c r="Q720" i="12" s="1"/>
  <c r="W720" i="12" s="1"/>
  <c r="N711" i="12"/>
  <c r="N703" i="12"/>
  <c r="N695" i="12"/>
  <c r="N718" i="12"/>
  <c r="N682" i="12"/>
  <c r="P682" i="12" s="1"/>
  <c r="Q682" i="12" s="1"/>
  <c r="W682" i="12" s="1"/>
  <c r="N674" i="12"/>
  <c r="N668" i="12"/>
  <c r="P668" i="12" s="1"/>
  <c r="Q668" i="12" s="1"/>
  <c r="W668" i="12" s="1"/>
  <c r="N664" i="12"/>
  <c r="P664" i="12" s="1"/>
  <c r="Q664" i="12" s="1"/>
  <c r="W664" i="12" s="1"/>
  <c r="N650" i="12"/>
  <c r="P650" i="12" s="1"/>
  <c r="Q650" i="12" s="1"/>
  <c r="W650" i="12" s="1"/>
  <c r="N642" i="12"/>
  <c r="P642" i="12" s="1"/>
  <c r="P643" i="12" s="1"/>
  <c r="Q643" i="12" s="1"/>
  <c r="W643" i="12" s="1"/>
  <c r="N635" i="12"/>
  <c r="P635" i="12" s="1"/>
  <c r="Q635" i="12" s="1"/>
  <c r="W635" i="12" s="1"/>
  <c r="N626" i="12"/>
  <c r="N618" i="12"/>
  <c r="N601" i="12"/>
  <c r="N598" i="12"/>
  <c r="P598" i="12" s="1"/>
  <c r="Q598" i="12" s="1"/>
  <c r="W598" i="12" s="1"/>
  <c r="N605" i="12"/>
  <c r="N584" i="12"/>
  <c r="P584" i="12" s="1"/>
  <c r="N576" i="12"/>
  <c r="N568" i="12"/>
  <c r="P568" i="12" s="1"/>
  <c r="P569" i="12" s="1"/>
  <c r="N560" i="12"/>
  <c r="P560" i="12" s="1"/>
  <c r="Q560" i="12" s="1"/>
  <c r="W560" i="12" s="1"/>
  <c r="N552" i="12"/>
  <c r="N590" i="12"/>
  <c r="P590" i="12" s="1"/>
  <c r="Q590" i="12" s="1"/>
  <c r="W590" i="12" s="1"/>
  <c r="N538" i="12"/>
  <c r="P538" i="12" s="1"/>
  <c r="Q538" i="12" s="1"/>
  <c r="W538" i="12" s="1"/>
  <c r="N527" i="12"/>
  <c r="N518" i="12"/>
  <c r="N505" i="12"/>
  <c r="P505" i="12" s="1"/>
  <c r="P506" i="12" s="1"/>
  <c r="P507" i="12" s="1"/>
  <c r="N412" i="12"/>
  <c r="N326" i="12"/>
  <c r="N634" i="12"/>
  <c r="P634" i="12" s="1"/>
  <c r="Q634" i="12" s="1"/>
  <c r="W634" i="12" s="1"/>
  <c r="N625" i="12"/>
  <c r="P625" i="12" s="1"/>
  <c r="N617" i="12"/>
  <c r="P617" i="12" s="1"/>
  <c r="N614" i="12"/>
  <c r="P614" i="12" s="1"/>
  <c r="Q614" i="12" s="1"/>
  <c r="W614" i="12" s="1"/>
  <c r="N583" i="12"/>
  <c r="N210" i="12"/>
  <c r="N119" i="12"/>
  <c r="P119" i="12" s="1"/>
  <c r="N251" i="12"/>
  <c r="N32" i="12"/>
  <c r="N771" i="12"/>
  <c r="N168" i="12"/>
  <c r="N509" i="12"/>
  <c r="N490" i="12"/>
  <c r="N482" i="12"/>
  <c r="N474" i="12"/>
  <c r="N358" i="12"/>
  <c r="N306" i="12"/>
  <c r="N600" i="12"/>
  <c r="N604" i="12"/>
  <c r="N575" i="12"/>
  <c r="N430" i="12"/>
  <c r="P430" i="12" s="1"/>
  <c r="N371" i="12"/>
  <c r="P371" i="12" s="1"/>
  <c r="N33" i="12"/>
  <c r="N180" i="12"/>
  <c r="N707" i="12"/>
  <c r="P707" i="12" s="1"/>
  <c r="N76" i="12"/>
  <c r="N551" i="12"/>
  <c r="P551" i="12" s="1"/>
  <c r="N516" i="12"/>
  <c r="N508" i="12"/>
  <c r="P508" i="12" s="1"/>
  <c r="N465" i="12"/>
  <c r="P465" i="12" s="1"/>
  <c r="N459" i="12"/>
  <c r="P459" i="12" s="1"/>
  <c r="Q459" i="12" s="1"/>
  <c r="W459" i="12" s="1"/>
  <c r="N352" i="12"/>
  <c r="N196" i="12"/>
  <c r="N65" i="12"/>
  <c r="P65" i="12" s="1"/>
  <c r="P66" i="12" s="1"/>
  <c r="P67" i="12" s="1"/>
  <c r="N706" i="12"/>
  <c r="N483" i="12"/>
  <c r="N162" i="12"/>
  <c r="P162" i="12" s="1"/>
  <c r="N798" i="12"/>
  <c r="P798" i="12" s="1"/>
  <c r="Q798" i="12" s="1"/>
  <c r="W798" i="12" s="1"/>
  <c r="N791" i="12"/>
  <c r="N766" i="12"/>
  <c r="P766" i="12" s="1"/>
  <c r="Q766" i="12" s="1"/>
  <c r="W766" i="12" s="1"/>
  <c r="N752" i="12"/>
  <c r="P752" i="12" s="1"/>
  <c r="N725" i="12"/>
  <c r="N680" i="12"/>
  <c r="P680" i="12" s="1"/>
  <c r="Q680" i="12" s="1"/>
  <c r="W680" i="12" s="1"/>
  <c r="N648" i="12"/>
  <c r="N616" i="12"/>
  <c r="N603" i="12"/>
  <c r="P603" i="12" s="1"/>
  <c r="P604" i="12" s="1"/>
  <c r="P605" i="12" s="1"/>
  <c r="Q605" i="12" s="1"/>
  <c r="N574" i="12"/>
  <c r="P574" i="12" s="1"/>
  <c r="P575" i="12" s="1"/>
  <c r="P576" i="12" s="1"/>
  <c r="N544" i="12"/>
  <c r="N515" i="12"/>
  <c r="N504" i="12"/>
  <c r="N404" i="12"/>
  <c r="N250" i="12"/>
  <c r="N96" i="12"/>
  <c r="P96" i="12" s="1"/>
  <c r="P97" i="12" s="1"/>
  <c r="P98" i="12" s="1"/>
  <c r="N34" i="12"/>
  <c r="P34" i="12" s="1"/>
  <c r="N696" i="12"/>
  <c r="P696" i="12" s="1"/>
  <c r="N405" i="12"/>
  <c r="N790" i="12"/>
  <c r="P790" i="12" s="1"/>
  <c r="N764" i="12"/>
  <c r="P764" i="12" s="1"/>
  <c r="N744" i="12"/>
  <c r="P744" i="12" s="1"/>
  <c r="Q744" i="12" s="1"/>
  <c r="W744" i="12" s="1"/>
  <c r="N722" i="12"/>
  <c r="P722" i="12" s="1"/>
  <c r="N700" i="12"/>
  <c r="P700" i="12" s="1"/>
  <c r="P701" i="12" s="1"/>
  <c r="Q701" i="12" s="1"/>
  <c r="W701" i="12" s="1"/>
  <c r="N686" i="12"/>
  <c r="P686" i="12" s="1"/>
  <c r="N658" i="12"/>
  <c r="N647" i="12"/>
  <c r="P647" i="12" s="1"/>
  <c r="N631" i="12"/>
  <c r="P631" i="12" s="1"/>
  <c r="Q631" i="12" s="1"/>
  <c r="W631" i="12" s="1"/>
  <c r="N615" i="12"/>
  <c r="P615" i="12" s="1"/>
  <c r="N596" i="12"/>
  <c r="N581" i="12"/>
  <c r="P581" i="12" s="1"/>
  <c r="Q581" i="12" s="1"/>
  <c r="W581" i="12" s="1"/>
  <c r="N565" i="12"/>
  <c r="P565" i="12" s="1"/>
  <c r="P566" i="12" s="1"/>
  <c r="P567" i="12" s="1"/>
  <c r="N543" i="12"/>
  <c r="N429" i="12"/>
  <c r="N403" i="12"/>
  <c r="N387" i="12"/>
  <c r="P387" i="12" s="1"/>
  <c r="Q387" i="12" s="1"/>
  <c r="W387" i="12" s="1"/>
  <c r="N343" i="12"/>
  <c r="P343" i="12" s="1"/>
  <c r="P344" i="12" s="1"/>
  <c r="N323" i="12"/>
  <c r="P323" i="12" s="1"/>
  <c r="P324" i="12" s="1"/>
  <c r="N303" i="12"/>
  <c r="N226" i="12"/>
  <c r="N218" i="12"/>
  <c r="N202" i="12"/>
  <c r="N194" i="12"/>
  <c r="N186" i="12"/>
  <c r="N181" i="12"/>
  <c r="P181" i="12" s="1"/>
  <c r="P182" i="12" s="1"/>
  <c r="P183" i="12" s="1"/>
  <c r="N167" i="12"/>
  <c r="P167" i="12" s="1"/>
  <c r="P168" i="12" s="1"/>
  <c r="N154" i="12"/>
  <c r="N111" i="12"/>
  <c r="N87" i="12"/>
  <c r="N71" i="12"/>
  <c r="N43" i="12"/>
  <c r="N23" i="12"/>
  <c r="N11" i="12"/>
  <c r="N749" i="12"/>
  <c r="P749" i="12" s="1"/>
  <c r="Q749" i="12" s="1"/>
  <c r="W749" i="12" s="1"/>
  <c r="N302" i="12"/>
  <c r="P302" i="12" s="1"/>
  <c r="P303" i="12" s="1"/>
  <c r="P304" i="12" s="1"/>
  <c r="Q304" i="12" s="1"/>
  <c r="W304" i="12" s="1"/>
  <c r="N211" i="12"/>
  <c r="P211" i="12" s="1"/>
  <c r="N782" i="12"/>
  <c r="P782" i="12" s="1"/>
  <c r="Q782" i="12" s="1"/>
  <c r="W782" i="12" s="1"/>
  <c r="N758" i="12"/>
  <c r="P758" i="12" s="1"/>
  <c r="Q758" i="12" s="1"/>
  <c r="W758" i="12" s="1"/>
  <c r="N750" i="12"/>
  <c r="P750" i="12" s="1"/>
  <c r="Q750" i="12" s="1"/>
  <c r="W750" i="12" s="1"/>
  <c r="N727" i="12"/>
  <c r="P727" i="12" s="1"/>
  <c r="Q727" i="12" s="1"/>
  <c r="W727" i="12" s="1"/>
  <c r="N699" i="12"/>
  <c r="N678" i="12"/>
  <c r="P678" i="12" s="1"/>
  <c r="Q678" i="12" s="1"/>
  <c r="W678" i="12" s="1"/>
  <c r="N622" i="12"/>
  <c r="N609" i="12"/>
  <c r="N580" i="12"/>
  <c r="P580" i="12" s="1"/>
  <c r="Q580" i="12" s="1"/>
  <c r="W580" i="12" s="1"/>
  <c r="N564" i="12"/>
  <c r="N542" i="12"/>
  <c r="P542" i="12" s="1"/>
  <c r="P543" i="12" s="1"/>
  <c r="P544" i="12" s="1"/>
  <c r="Q544" i="12" s="1"/>
  <c r="N498" i="12"/>
  <c r="P498" i="12" s="1"/>
  <c r="N478" i="12"/>
  <c r="N456" i="12"/>
  <c r="N428" i="12"/>
  <c r="N402" i="12"/>
  <c r="P402" i="12" s="1"/>
  <c r="N310" i="12"/>
  <c r="N289" i="12"/>
  <c r="P289" i="12" s="1"/>
  <c r="Q289" i="12" s="1"/>
  <c r="W289" i="12" s="1"/>
  <c r="N262" i="12"/>
  <c r="N225" i="12"/>
  <c r="N217" i="12"/>
  <c r="P217" i="12" s="1"/>
  <c r="P218" i="12" s="1"/>
  <c r="P219" i="12" s="1"/>
  <c r="N193" i="12"/>
  <c r="N185" i="12"/>
  <c r="N153" i="12"/>
  <c r="P153" i="12" s="1"/>
  <c r="P154" i="12" s="1"/>
  <c r="N110" i="12"/>
  <c r="N62" i="12"/>
  <c r="N22" i="12"/>
  <c r="N10" i="12"/>
  <c r="P10" i="12" s="1"/>
  <c r="P11" i="12" s="1"/>
  <c r="P12" i="12" s="1"/>
  <c r="P13" i="12" s="1"/>
  <c r="P14" i="12" s="1"/>
  <c r="P15" i="12" s="1"/>
  <c r="N118" i="12"/>
  <c r="N496" i="12"/>
  <c r="N231" i="12"/>
  <c r="P231" i="12" s="1"/>
  <c r="N435" i="12"/>
  <c r="N359" i="12"/>
  <c r="P359" i="12" s="1"/>
  <c r="P360" i="12" s="1"/>
  <c r="P361" i="12" s="1"/>
  <c r="P362" i="12" s="1"/>
  <c r="N347" i="12"/>
  <c r="N646" i="12"/>
  <c r="N570" i="12"/>
  <c r="P570" i="12" s="1"/>
  <c r="Q570" i="12" s="1"/>
  <c r="W570" i="12" s="1"/>
  <c r="N492" i="12"/>
  <c r="N421" i="12"/>
  <c r="N346" i="12"/>
  <c r="P346" i="12" s="1"/>
  <c r="N266" i="12"/>
  <c r="P266" i="12" s="1"/>
  <c r="N83" i="12"/>
  <c r="N545" i="12"/>
  <c r="P545" i="12" s="1"/>
  <c r="Q545" i="12" s="1"/>
  <c r="W545" i="12" s="1"/>
  <c r="N537" i="12"/>
  <c r="P537" i="12" s="1"/>
  <c r="Q537" i="12" s="1"/>
  <c r="W537" i="12" s="1"/>
  <c r="N517" i="12"/>
  <c r="P517" i="12" s="1"/>
  <c r="P518" i="12" s="1"/>
  <c r="N489" i="12"/>
  <c r="N449" i="12"/>
  <c r="N228" i="12"/>
  <c r="N630" i="12"/>
  <c r="P630" i="12" s="1"/>
  <c r="Q630" i="12" s="1"/>
  <c r="W630" i="12" s="1"/>
  <c r="N406" i="12"/>
  <c r="N337" i="12"/>
  <c r="P337" i="12" s="1"/>
  <c r="N26" i="12"/>
  <c r="P26" i="12" s="1"/>
  <c r="N784" i="12"/>
  <c r="P784" i="12" s="1"/>
  <c r="Q784" i="12" s="1"/>
  <c r="W784" i="12" s="1"/>
  <c r="N745" i="12"/>
  <c r="P745" i="12" s="1"/>
  <c r="Q745" i="12" s="1"/>
  <c r="W745" i="12" s="1"/>
  <c r="N709" i="12"/>
  <c r="P709" i="12" s="1"/>
  <c r="Q709" i="12" s="1"/>
  <c r="W709" i="12" s="1"/>
  <c r="N701" i="12"/>
  <c r="N670" i="12"/>
  <c r="P670" i="12" s="1"/>
  <c r="Q670" i="12" s="1"/>
  <c r="W670" i="12" s="1"/>
  <c r="N660" i="12"/>
  <c r="P660" i="12" s="1"/>
  <c r="P661" i="12" s="1"/>
  <c r="N633" i="12"/>
  <c r="P633" i="12" s="1"/>
  <c r="Q633" i="12" s="1"/>
  <c r="W633" i="12" s="1"/>
  <c r="N624" i="12"/>
  <c r="P624" i="12" s="1"/>
  <c r="Q624" i="12" s="1"/>
  <c r="W624" i="12" s="1"/>
  <c r="N566" i="12"/>
  <c r="N558" i="12"/>
  <c r="N530" i="12"/>
  <c r="P530" i="12" s="1"/>
  <c r="Q530" i="12" s="1"/>
  <c r="W530" i="12" s="1"/>
  <c r="N472" i="12"/>
  <c r="N372" i="12"/>
  <c r="N219" i="12"/>
  <c r="N769" i="12"/>
  <c r="P769" i="12" s="1"/>
  <c r="Q769" i="12" s="1"/>
  <c r="W769" i="12" s="1"/>
  <c r="N553" i="12"/>
  <c r="N158" i="12"/>
  <c r="P158" i="12" s="1"/>
  <c r="N797" i="12"/>
  <c r="N773" i="12"/>
  <c r="P773" i="12" s="1"/>
  <c r="N751" i="12"/>
  <c r="P751" i="12" s="1"/>
  <c r="Q751" i="12" s="1"/>
  <c r="W751" i="12" s="1"/>
  <c r="N724" i="12"/>
  <c r="P724" i="12" s="1"/>
  <c r="N669" i="12"/>
  <c r="P669" i="12" s="1"/>
  <c r="Q669" i="12" s="1"/>
  <c r="W669" i="12" s="1"/>
  <c r="N417" i="12"/>
  <c r="P417" i="12" s="1"/>
  <c r="P418" i="12" s="1"/>
  <c r="P419" i="12" s="1"/>
  <c r="Q419" i="12" s="1"/>
  <c r="N350" i="12"/>
  <c r="N245" i="12"/>
  <c r="N175" i="12"/>
  <c r="N147" i="12"/>
  <c r="N130" i="12"/>
  <c r="P130" i="12" s="1"/>
  <c r="P131" i="12" s="1"/>
  <c r="P132" i="12" s="1"/>
  <c r="Q132" i="12" s="1"/>
  <c r="N95" i="12"/>
  <c r="N84" i="12"/>
  <c r="P84" i="12" s="1"/>
  <c r="Q84" i="12" s="1"/>
  <c r="W84" i="12" s="1"/>
  <c r="N63" i="12"/>
  <c r="P63" i="12" s="1"/>
  <c r="N46" i="12"/>
  <c r="N675" i="12"/>
  <c r="P675" i="12" s="1"/>
  <c r="Q675" i="12" s="1"/>
  <c r="W675" i="12" s="1"/>
  <c r="N379" i="12"/>
  <c r="N812" i="12"/>
  <c r="P812" i="12" s="1"/>
  <c r="Q812" i="12" s="1"/>
  <c r="W812" i="12" s="1"/>
  <c r="N715" i="12"/>
  <c r="P715" i="12" s="1"/>
  <c r="Q715" i="12" s="1"/>
  <c r="W715" i="12" s="1"/>
  <c r="N691" i="12"/>
  <c r="N667" i="12"/>
  <c r="P667" i="12" s="1"/>
  <c r="Q667" i="12" s="1"/>
  <c r="W667" i="12" s="1"/>
  <c r="N654" i="12"/>
  <c r="N637" i="12"/>
  <c r="P637" i="12" s="1"/>
  <c r="N595" i="12"/>
  <c r="P595" i="12" s="1"/>
  <c r="N534" i="12"/>
  <c r="N528" i="12"/>
  <c r="P528" i="12" s="1"/>
  <c r="N502" i="12"/>
  <c r="P502" i="12" s="1"/>
  <c r="P503" i="12" s="1"/>
  <c r="P504" i="12" s="1"/>
  <c r="Q504" i="12" s="1"/>
  <c r="N470" i="12"/>
  <c r="N446" i="12"/>
  <c r="N424" i="12"/>
  <c r="N415" i="12"/>
  <c r="N378" i="12"/>
  <c r="N349" i="12"/>
  <c r="N334" i="12"/>
  <c r="P334" i="12" s="1"/>
  <c r="P335" i="12" s="1"/>
  <c r="P336" i="12" s="1"/>
  <c r="N312" i="12"/>
  <c r="P312" i="12" s="1"/>
  <c r="N294" i="12"/>
  <c r="N270" i="12"/>
  <c r="N244" i="12"/>
  <c r="N209" i="12"/>
  <c r="P209" i="12" s="1"/>
  <c r="N166" i="12"/>
  <c r="N146" i="12"/>
  <c r="P146" i="12" s="1"/>
  <c r="N115" i="12"/>
  <c r="P115" i="12" s="1"/>
  <c r="P116" i="12" s="1"/>
  <c r="P117" i="12" s="1"/>
  <c r="P118" i="12" s="1"/>
  <c r="Q118" i="12" s="1"/>
  <c r="N86" i="12"/>
  <c r="P86" i="12" s="1"/>
  <c r="P87" i="12" s="1"/>
  <c r="N54" i="12"/>
  <c r="N45" i="12"/>
  <c r="N739" i="12"/>
  <c r="P739" i="12" s="1"/>
  <c r="Q739" i="12" s="1"/>
  <c r="W739" i="12" s="1"/>
  <c r="N457" i="12"/>
  <c r="P457" i="12" s="1"/>
  <c r="N300" i="12"/>
  <c r="N40" i="12"/>
  <c r="N597" i="12"/>
  <c r="N524" i="12"/>
  <c r="N440" i="12"/>
  <c r="N363" i="12"/>
  <c r="P363" i="12" s="1"/>
  <c r="N290" i="12"/>
  <c r="P290" i="12" s="1"/>
  <c r="Q290" i="12" s="1"/>
  <c r="W290" i="12" s="1"/>
  <c r="N567" i="12"/>
  <c r="N559" i="12"/>
  <c r="N501" i="12"/>
  <c r="N481" i="12"/>
  <c r="P481" i="12" s="1"/>
  <c r="N473" i="12"/>
  <c r="P473" i="12" s="1"/>
  <c r="P474" i="12" s="1"/>
  <c r="P475" i="12" s="1"/>
  <c r="N441" i="12"/>
  <c r="P441" i="12" s="1"/>
  <c r="P442" i="12" s="1"/>
  <c r="N169" i="12"/>
  <c r="P169" i="12" s="1"/>
  <c r="P170" i="12" s="1"/>
  <c r="P171" i="12" s="1"/>
  <c r="Q171" i="12" s="1"/>
  <c r="N35" i="12"/>
  <c r="N770" i="12"/>
  <c r="P770" i="12" s="1"/>
  <c r="N554" i="12"/>
  <c r="N258" i="12"/>
  <c r="P258" i="12" s="1"/>
  <c r="P259" i="12" s="1"/>
  <c r="N806" i="12"/>
  <c r="P806" i="12" s="1"/>
  <c r="Q806" i="12" s="1"/>
  <c r="W806" i="12" s="1"/>
  <c r="N774" i="12"/>
  <c r="N765" i="12"/>
  <c r="N736" i="12"/>
  <c r="P736" i="12" s="1"/>
  <c r="Q736" i="12" s="1"/>
  <c r="W736" i="12" s="1"/>
  <c r="N723" i="12"/>
  <c r="N693" i="12"/>
  <c r="N687" i="12"/>
  <c r="N662" i="12"/>
  <c r="P662" i="12" s="1"/>
  <c r="N640" i="12"/>
  <c r="P640" i="12" s="1"/>
  <c r="Q640" i="12" s="1"/>
  <c r="W640" i="12" s="1"/>
  <c r="N599" i="12"/>
  <c r="P599" i="12" s="1"/>
  <c r="N582" i="12"/>
  <c r="P582" i="12" s="1"/>
  <c r="P583" i="12" s="1"/>
  <c r="N591" i="12"/>
  <c r="P591" i="12" s="1"/>
  <c r="Q591" i="12" s="1"/>
  <c r="W591" i="12" s="1"/>
  <c r="N536" i="12"/>
  <c r="P536" i="12" s="1"/>
  <c r="Q536" i="12" s="1"/>
  <c r="W536" i="12" s="1"/>
  <c r="N448" i="12"/>
  <c r="P448" i="12" s="1"/>
  <c r="N336" i="12"/>
  <c r="N64" i="12"/>
  <c r="N628" i="12"/>
  <c r="P628" i="12" s="1"/>
  <c r="P629" i="12" s="1"/>
  <c r="Q629" i="12" s="1"/>
  <c r="N333" i="12"/>
  <c r="P333" i="12" s="1"/>
  <c r="Q333" i="12" s="1"/>
  <c r="W333" i="12" s="1"/>
  <c r="N240" i="12"/>
  <c r="N805" i="12"/>
  <c r="P805" i="12" s="1"/>
  <c r="Q805" i="12" s="1"/>
  <c r="W805" i="12" s="1"/>
  <c r="N783" i="12"/>
  <c r="P783" i="12" s="1"/>
  <c r="Q783" i="12" s="1"/>
  <c r="W783" i="12" s="1"/>
  <c r="N763" i="12"/>
  <c r="P763" i="12" s="1"/>
  <c r="Q763" i="12" s="1"/>
  <c r="W763" i="12" s="1"/>
  <c r="N735" i="12"/>
  <c r="N708" i="12"/>
  <c r="N692" i="12"/>
  <c r="P692" i="12" s="1"/>
  <c r="N679" i="12"/>
  <c r="P679" i="12" s="1"/>
  <c r="Q679" i="12" s="1"/>
  <c r="W679" i="12" s="1"/>
  <c r="N659" i="12"/>
  <c r="P659" i="12" s="1"/>
  <c r="Q659" i="12" s="1"/>
  <c r="W659" i="12" s="1"/>
  <c r="N638" i="12"/>
  <c r="N623" i="12"/>
  <c r="P623" i="12" s="1"/>
  <c r="Q623" i="12" s="1"/>
  <c r="W623" i="12" s="1"/>
  <c r="N610" i="12"/>
  <c r="N589" i="12"/>
  <c r="P589" i="12" s="1"/>
  <c r="Q589" i="12" s="1"/>
  <c r="W589" i="12" s="1"/>
  <c r="N573" i="12"/>
  <c r="N557" i="12"/>
  <c r="P557" i="12" s="1"/>
  <c r="P558" i="12" s="1"/>
  <c r="P559" i="12" s="1"/>
  <c r="N550" i="12"/>
  <c r="N535" i="12"/>
  <c r="P535" i="12" s="1"/>
  <c r="Q535" i="12" s="1"/>
  <c r="W535" i="12" s="1"/>
  <c r="N529" i="12"/>
  <c r="N499" i="12"/>
  <c r="N514" i="12"/>
  <c r="P514" i="12" s="1"/>
  <c r="N503" i="12"/>
  <c r="N487" i="12"/>
  <c r="N479" i="12"/>
  <c r="N471" i="12"/>
  <c r="N461" i="12"/>
  <c r="N447" i="12"/>
  <c r="N409" i="12"/>
  <c r="P409" i="12" s="1"/>
  <c r="N416" i="12"/>
  <c r="N355" i="12"/>
  <c r="N335" i="12"/>
  <c r="N313" i="12"/>
  <c r="N311" i="12"/>
  <c r="N295" i="12"/>
  <c r="P295" i="12" s="1"/>
  <c r="P296" i="12" s="1"/>
  <c r="P297" i="12" s="1"/>
  <c r="N281" i="12"/>
  <c r="P281" i="12" s="1"/>
  <c r="Q281" i="12" s="1"/>
  <c r="W281" i="12" s="1"/>
  <c r="N279" i="12"/>
  <c r="P279" i="12" s="1"/>
  <c r="N271" i="12"/>
  <c r="P271" i="12" s="1"/>
  <c r="P272" i="12" s="1"/>
  <c r="P273" i="12" s="1"/>
  <c r="P274" i="12" s="1"/>
  <c r="Q274" i="12" s="1"/>
  <c r="N263" i="12"/>
  <c r="N249" i="12"/>
  <c r="N252" i="12"/>
  <c r="P252" i="12" s="1"/>
  <c r="P253" i="12" s="1"/>
  <c r="Q253" i="12" s="1"/>
  <c r="N159" i="12"/>
  <c r="N128" i="12"/>
  <c r="N116" i="12"/>
  <c r="N103" i="12"/>
  <c r="N55" i="12"/>
  <c r="N3" i="12"/>
  <c r="N809" i="12"/>
  <c r="P809" i="12" s="1"/>
  <c r="Q809" i="12" s="1"/>
  <c r="W809" i="12" s="1"/>
  <c r="N458" i="12"/>
  <c r="N42" i="12"/>
  <c r="N804" i="12"/>
  <c r="P804" i="12" s="1"/>
  <c r="Q804" i="12" s="1"/>
  <c r="W804" i="12" s="1"/>
  <c r="N789" i="12"/>
  <c r="N762" i="12"/>
  <c r="N743" i="12"/>
  <c r="P743" i="12" s="1"/>
  <c r="Q743" i="12" s="1"/>
  <c r="W743" i="12" s="1"/>
  <c r="N685" i="12"/>
  <c r="N657" i="12"/>
  <c r="P657" i="12" s="1"/>
  <c r="P658" i="12" s="1"/>
  <c r="N613" i="12"/>
  <c r="N588" i="12"/>
  <c r="N572" i="12"/>
  <c r="N549" i="12"/>
  <c r="N523" i="12"/>
  <c r="N513" i="12"/>
  <c r="N486" i="12"/>
  <c r="N460" i="12"/>
  <c r="P460" i="12" s="1"/>
  <c r="P461" i="12" s="1"/>
  <c r="P462" i="12" s="1"/>
  <c r="Q462" i="12" s="1"/>
  <c r="N438" i="12"/>
  <c r="P438" i="12" s="1"/>
  <c r="Q438" i="12" s="1"/>
  <c r="W438" i="12" s="1"/>
  <c r="N408" i="12"/>
  <c r="N386" i="12"/>
  <c r="P386" i="12" s="1"/>
  <c r="Q386" i="12" s="1"/>
  <c r="W386" i="12" s="1"/>
  <c r="N370" i="12"/>
  <c r="N354" i="12"/>
  <c r="N342" i="12"/>
  <c r="P342" i="12" s="1"/>
  <c r="Q342" i="12" s="1"/>
  <c r="W342" i="12" s="1"/>
  <c r="N278" i="12"/>
  <c r="N248" i="12"/>
  <c r="P248" i="12" s="1"/>
  <c r="N233" i="12"/>
  <c r="N174" i="12"/>
  <c r="P174" i="12" s="1"/>
  <c r="N127" i="12"/>
  <c r="N125" i="12"/>
  <c r="N102" i="12"/>
  <c r="N94" i="12"/>
  <c r="N70" i="12"/>
  <c r="N2" i="12"/>
  <c r="P2" i="12" s="1"/>
  <c r="N815" i="12"/>
  <c r="P815" i="12" s="1"/>
  <c r="Q815" i="12" s="1"/>
  <c r="N98" i="12"/>
  <c r="N143" i="12"/>
  <c r="P143" i="12" s="1"/>
  <c r="N182" i="12"/>
  <c r="N229" i="12"/>
  <c r="N388" i="12"/>
  <c r="P388" i="12" s="1"/>
  <c r="Q388" i="12" s="1"/>
  <c r="W388" i="12" s="1"/>
  <c r="N105" i="12"/>
  <c r="N14" i="12"/>
  <c r="N104" i="12"/>
  <c r="P104" i="12" s="1"/>
  <c r="P105" i="12" s="1"/>
  <c r="P106" i="12" s="1"/>
  <c r="P107" i="12" s="1"/>
  <c r="Q107" i="12" s="1"/>
  <c r="N274" i="12"/>
  <c r="N314" i="12"/>
  <c r="P314" i="12" s="1"/>
  <c r="Q314" i="12" s="1"/>
  <c r="W314" i="12" s="1"/>
  <c r="N389" i="12"/>
  <c r="P389" i="12" s="1"/>
  <c r="P390" i="12" s="1"/>
  <c r="N16" i="12"/>
  <c r="N148" i="12"/>
  <c r="N287" i="12"/>
  <c r="P287" i="12" s="1"/>
  <c r="P288" i="12" s="1"/>
  <c r="Q288" i="12" s="1"/>
  <c r="N317" i="12"/>
  <c r="P317" i="12" s="1"/>
  <c r="P318" i="12" s="1"/>
  <c r="N360" i="12"/>
  <c r="N390" i="12"/>
  <c r="N627" i="12"/>
  <c r="N671" i="12"/>
  <c r="P671" i="12" s="1"/>
  <c r="Q671" i="12" s="1"/>
  <c r="W671" i="12" s="1"/>
  <c r="N733" i="12"/>
  <c r="N795" i="12"/>
  <c r="P795" i="12" s="1"/>
  <c r="N50" i="12"/>
  <c r="N97" i="12"/>
  <c r="N129" i="12"/>
  <c r="N462" i="12"/>
  <c r="N66" i="12"/>
  <c r="N810" i="12"/>
  <c r="P810" i="12" s="1"/>
  <c r="N511" i="12"/>
  <c r="P511" i="12" s="1"/>
  <c r="N436" i="12"/>
  <c r="N392" i="12"/>
  <c r="P392" i="12" s="1"/>
  <c r="Q392" i="12" s="1"/>
  <c r="W392" i="12" s="1"/>
  <c r="N268" i="12"/>
  <c r="N796" i="12"/>
  <c r="N734" i="12"/>
  <c r="P734" i="12" s="1"/>
  <c r="P735" i="12" s="1"/>
  <c r="Q735" i="12" s="1"/>
  <c r="W735" i="12" s="1"/>
  <c r="N672" i="12"/>
  <c r="P672" i="12" s="1"/>
  <c r="Q672" i="12" s="1"/>
  <c r="W672" i="12" s="1"/>
  <c r="N592" i="12"/>
  <c r="P592" i="12" s="1"/>
  <c r="N500" i="12"/>
  <c r="N439" i="12"/>
  <c r="P439" i="12" s="1"/>
  <c r="N362" i="12"/>
  <c r="N288" i="12"/>
  <c r="N199" i="12"/>
  <c r="P199" i="12" s="1"/>
  <c r="N114" i="12"/>
  <c r="N794" i="12"/>
  <c r="P794" i="12" s="1"/>
  <c r="Q794" i="12" s="1"/>
  <c r="W794" i="12" s="1"/>
  <c r="N780" i="12"/>
  <c r="P780" i="12" s="1"/>
  <c r="Q780" i="12" s="1"/>
  <c r="W780" i="12" s="1"/>
  <c r="N760" i="12"/>
  <c r="N747" i="12"/>
  <c r="P747" i="12" s="1"/>
  <c r="Q747" i="12" s="1"/>
  <c r="W747" i="12" s="1"/>
  <c r="N732" i="12"/>
  <c r="P732" i="12" s="1"/>
  <c r="N713" i="12"/>
  <c r="N697" i="12"/>
  <c r="N676" i="12"/>
  <c r="P676" i="12" s="1"/>
  <c r="Q676" i="12" s="1"/>
  <c r="W676" i="12" s="1"/>
  <c r="N801" i="12"/>
  <c r="P801" i="12" s="1"/>
  <c r="Q801" i="12" s="1"/>
  <c r="W801" i="12" s="1"/>
  <c r="N793" i="12"/>
  <c r="N787" i="12"/>
  <c r="P787" i="12" s="1"/>
  <c r="Q787" i="12" s="1"/>
  <c r="W787" i="12" s="1"/>
  <c r="N777" i="12"/>
  <c r="P777" i="12" s="1"/>
  <c r="Q777" i="12" s="1"/>
  <c r="W777" i="12" s="1"/>
  <c r="N759" i="12"/>
  <c r="P759" i="12" s="1"/>
  <c r="N755" i="12"/>
  <c r="P755" i="12" s="1"/>
  <c r="Q755" i="12" s="1"/>
  <c r="W755" i="12" s="1"/>
  <c r="N742" i="12"/>
  <c r="P742" i="12" s="1"/>
  <c r="Q742" i="12" s="1"/>
  <c r="W742" i="12" s="1"/>
  <c r="N731" i="12"/>
  <c r="P731" i="12" s="1"/>
  <c r="Q731" i="12" s="1"/>
  <c r="W731" i="12" s="1"/>
  <c r="N729" i="12"/>
  <c r="P729" i="12" s="1"/>
  <c r="Q729" i="12" s="1"/>
  <c r="W729" i="12" s="1"/>
  <c r="N704" i="12"/>
  <c r="P704" i="12" s="1"/>
  <c r="Q704" i="12" s="1"/>
  <c r="W704" i="12" s="1"/>
  <c r="N688" i="12"/>
  <c r="P688" i="12" s="1"/>
  <c r="Q688" i="12" s="1"/>
  <c r="W688" i="12" s="1"/>
  <c r="N716" i="12"/>
  <c r="P716" i="12" s="1"/>
  <c r="Q716" i="12" s="1"/>
  <c r="W716" i="12" s="1"/>
  <c r="N665" i="12"/>
  <c r="P665" i="12" s="1"/>
  <c r="Q665" i="12" s="1"/>
  <c r="W665" i="12" s="1"/>
  <c r="N651" i="12"/>
  <c r="P651" i="12" s="1"/>
  <c r="Q651" i="12" s="1"/>
  <c r="W651" i="12" s="1"/>
  <c r="N643" i="12"/>
  <c r="N636" i="12"/>
  <c r="P636" i="12" s="1"/>
  <c r="Q636" i="12" s="1"/>
  <c r="W636" i="12" s="1"/>
  <c r="N619" i="12"/>
  <c r="N602" i="12"/>
  <c r="N606" i="12"/>
  <c r="P606" i="12" s="1"/>
  <c r="P607" i="12" s="1"/>
  <c r="Q607" i="12" s="1"/>
  <c r="N585" i="12"/>
  <c r="N577" i="12"/>
  <c r="P577" i="12" s="1"/>
  <c r="N569" i="12"/>
  <c r="N561" i="12"/>
  <c r="P561" i="12" s="1"/>
  <c r="N546" i="12"/>
  <c r="P546" i="12" s="1"/>
  <c r="N539" i="12"/>
  <c r="P539" i="12" s="1"/>
  <c r="Q539" i="12" s="1"/>
  <c r="W539" i="12" s="1"/>
  <c r="N531" i="12"/>
  <c r="P531" i="12" s="1"/>
  <c r="P532" i="12" s="1"/>
  <c r="P533" i="12" s="1"/>
  <c r="P534" i="12" s="1"/>
  <c r="Q534" i="12" s="1"/>
  <c r="N519" i="12"/>
  <c r="P519" i="12" s="1"/>
  <c r="P520" i="12" s="1"/>
  <c r="N506" i="12"/>
  <c r="N495" i="12"/>
  <c r="N510" i="12"/>
  <c r="N491" i="12"/>
  <c r="N475" i="12"/>
  <c r="N467" i="12"/>
  <c r="P467" i="12" s="1"/>
  <c r="N464" i="12"/>
  <c r="N451" i="12"/>
  <c r="P451" i="12" s="1"/>
  <c r="Q451" i="12" s="1"/>
  <c r="W451" i="12" s="1"/>
  <c r="N443" i="12"/>
  <c r="N425" i="12"/>
  <c r="P425" i="12" s="1"/>
  <c r="P426" i="12" s="1"/>
  <c r="P427" i="12" s="1"/>
  <c r="P428" i="12" s="1"/>
  <c r="P429" i="12" s="1"/>
  <c r="N399" i="12"/>
  <c r="N391" i="12"/>
  <c r="P391" i="12" s="1"/>
  <c r="Q391" i="12" s="1"/>
  <c r="W391" i="12" s="1"/>
  <c r="N383" i="12"/>
  <c r="P383" i="12" s="1"/>
  <c r="P384" i="12" s="1"/>
  <c r="P385" i="12" s="1"/>
  <c r="N375" i="12"/>
  <c r="N367" i="12"/>
  <c r="P367" i="12" s="1"/>
  <c r="N394" i="12"/>
  <c r="N339" i="12"/>
  <c r="P339" i="12" s="1"/>
  <c r="Q339" i="12" s="1"/>
  <c r="W339" i="12" s="1"/>
  <c r="N329" i="12"/>
  <c r="P329" i="12" s="1"/>
  <c r="N327" i="12"/>
  <c r="P327" i="12" s="1"/>
  <c r="N320" i="12"/>
  <c r="P320" i="12" s="1"/>
  <c r="Q320" i="12" s="1"/>
  <c r="W320" i="12" s="1"/>
  <c r="N307" i="12"/>
  <c r="N299" i="12"/>
  <c r="P299" i="12" s="1"/>
  <c r="P300" i="12" s="1"/>
  <c r="P301" i="12" s="1"/>
  <c r="Q301" i="12" s="1"/>
  <c r="W301" i="12" s="1"/>
  <c r="N291" i="12"/>
  <c r="P291" i="12" s="1"/>
  <c r="Q291" i="12" s="1"/>
  <c r="W291" i="12" s="1"/>
  <c r="N284" i="12"/>
  <c r="N275" i="12"/>
  <c r="P275" i="12" s="1"/>
  <c r="Q275" i="12" s="1"/>
  <c r="W275" i="12" s="1"/>
  <c r="N267" i="12"/>
  <c r="N257" i="12"/>
  <c r="N247" i="12"/>
  <c r="N241" i="12"/>
  <c r="N230" i="12"/>
  <c r="N222" i="12"/>
  <c r="N214" i="12"/>
  <c r="P214" i="12" s="1"/>
  <c r="P215" i="12" s="1"/>
  <c r="P216" i="12" s="1"/>
  <c r="N206" i="12"/>
  <c r="N198" i="12"/>
  <c r="N190" i="12"/>
  <c r="N237" i="12"/>
  <c r="N177" i="12"/>
  <c r="N171" i="12"/>
  <c r="N163" i="12"/>
  <c r="N155" i="12"/>
  <c r="P155" i="12" s="1"/>
  <c r="P156" i="12" s="1"/>
  <c r="P157" i="12" s="1"/>
  <c r="N140" i="12"/>
  <c r="P140" i="12" s="1"/>
  <c r="P141" i="12" s="1"/>
  <c r="P142" i="12" s="1"/>
  <c r="N145" i="12"/>
  <c r="N120" i="12"/>
  <c r="N134" i="12"/>
  <c r="N122" i="12"/>
  <c r="P122" i="12" s="1"/>
  <c r="P123" i="12" s="1"/>
  <c r="P124" i="12" s="1"/>
  <c r="N107" i="12"/>
  <c r="N99" i="12"/>
  <c r="P99" i="12" s="1"/>
  <c r="P100" i="12" s="1"/>
  <c r="P101" i="12" s="1"/>
  <c r="P102" i="12" s="1"/>
  <c r="N91" i="12"/>
  <c r="N82" i="12"/>
  <c r="P82" i="12" s="1"/>
  <c r="N78" i="12"/>
  <c r="P78" i="12" s="1"/>
  <c r="Q78" i="12" s="1"/>
  <c r="W78" i="12" s="1"/>
  <c r="N67" i="12"/>
  <c r="N59" i="12"/>
  <c r="N51" i="12"/>
  <c r="N39" i="12"/>
  <c r="N37" i="12"/>
  <c r="N19" i="12"/>
  <c r="N15" i="12"/>
  <c r="N7" i="12"/>
  <c r="N27" i="12"/>
  <c r="N779" i="12"/>
  <c r="N712" i="12"/>
  <c r="P712" i="12" s="1"/>
  <c r="N422" i="12"/>
  <c r="N803" i="12"/>
  <c r="P803" i="12" s="1"/>
  <c r="Q803" i="12" s="1"/>
  <c r="W803" i="12" s="1"/>
  <c r="N781" i="12"/>
  <c r="P781" i="12" s="1"/>
  <c r="Q781" i="12" s="1"/>
  <c r="W781" i="12" s="1"/>
  <c r="N761" i="12"/>
  <c r="P761" i="12" s="1"/>
  <c r="N757" i="12"/>
  <c r="P757" i="12" s="1"/>
  <c r="Q757" i="12" s="1"/>
  <c r="W757" i="12" s="1"/>
  <c r="N741" i="12"/>
  <c r="P741" i="12" s="1"/>
  <c r="Q741" i="12" s="1"/>
  <c r="W741" i="12" s="1"/>
  <c r="N726" i="12"/>
  <c r="P726" i="12" s="1"/>
  <c r="Q726" i="12" s="1"/>
  <c r="W726" i="12" s="1"/>
  <c r="N714" i="12"/>
  <c r="P714" i="12" s="1"/>
  <c r="Q714" i="12" s="1"/>
  <c r="W714" i="12" s="1"/>
  <c r="N698" i="12"/>
  <c r="P698" i="12" s="1"/>
  <c r="N690" i="12"/>
  <c r="P690" i="12" s="1"/>
  <c r="N684" i="12"/>
  <c r="N677" i="12"/>
  <c r="P677" i="12" s="1"/>
  <c r="Q677" i="12" s="1"/>
  <c r="W677" i="12" s="1"/>
  <c r="N666" i="12"/>
  <c r="P666" i="12" s="1"/>
  <c r="Q666" i="12" s="1"/>
  <c r="W666" i="12" s="1"/>
  <c r="N656" i="12"/>
  <c r="N653" i="12"/>
  <c r="N645" i="12"/>
  <c r="N632" i="12"/>
  <c r="P632" i="12" s="1"/>
  <c r="Q632" i="12" s="1"/>
  <c r="W632" i="12" s="1"/>
  <c r="N629" i="12"/>
  <c r="N621" i="12"/>
  <c r="N612" i="12"/>
  <c r="N608" i="12"/>
  <c r="P608" i="12" s="1"/>
  <c r="N594" i="12"/>
  <c r="N587" i="12"/>
  <c r="N579" i="12"/>
  <c r="N571" i="12"/>
  <c r="P571" i="12" s="1"/>
  <c r="P572" i="12" s="1"/>
  <c r="P573" i="12" s="1"/>
  <c r="Q573" i="12" s="1"/>
  <c r="W573" i="12" s="1"/>
  <c r="N563" i="12"/>
  <c r="P563" i="12" s="1"/>
  <c r="P564" i="12" s="1"/>
  <c r="N555" i="12"/>
  <c r="P555" i="12" s="1"/>
  <c r="P556" i="12" s="1"/>
  <c r="N548" i="12"/>
  <c r="P548" i="12" s="1"/>
  <c r="P549" i="12" s="1"/>
  <c r="P550" i="12" s="1"/>
  <c r="N541" i="12"/>
  <c r="N533" i="12"/>
  <c r="N522" i="12"/>
  <c r="P522" i="12" s="1"/>
  <c r="P523" i="12" s="1"/>
  <c r="P524" i="12" s="1"/>
  <c r="N521" i="12"/>
  <c r="P521" i="12" s="1"/>
  <c r="Q521" i="12" s="1"/>
  <c r="W521" i="12" s="1"/>
  <c r="N497" i="12"/>
  <c r="N512" i="12"/>
  <c r="N493" i="12"/>
  <c r="N485" i="12"/>
  <c r="P485" i="12" s="1"/>
  <c r="P486" i="12" s="1"/>
  <c r="P487" i="12" s="1"/>
  <c r="Q487" i="12" s="1"/>
  <c r="W487" i="12" s="1"/>
  <c r="N477" i="12"/>
  <c r="P477" i="12" s="1"/>
  <c r="P478" i="12" s="1"/>
  <c r="P479" i="12" s="1"/>
  <c r="P480" i="12" s="1"/>
  <c r="N469" i="12"/>
  <c r="P469" i="12" s="1"/>
  <c r="P470" i="12" s="1"/>
  <c r="P471" i="12" s="1"/>
  <c r="N453" i="12"/>
  <c r="N455" i="12"/>
  <c r="P455" i="12" s="1"/>
  <c r="P456" i="12" s="1"/>
  <c r="Q456" i="12" s="1"/>
  <c r="N445" i="12"/>
  <c r="N437" i="12"/>
  <c r="N427" i="12"/>
  <c r="N423" i="12"/>
  <c r="N407" i="12"/>
  <c r="P407" i="12" s="1"/>
  <c r="N401" i="12"/>
  <c r="N414" i="12"/>
  <c r="N385" i="12"/>
  <c r="N377" i="12"/>
  <c r="P377" i="12" s="1"/>
  <c r="N369" i="12"/>
  <c r="P369" i="12" s="1"/>
  <c r="N361" i="12"/>
  <c r="N353" i="12"/>
  <c r="P353" i="12" s="1"/>
  <c r="N348" i="12"/>
  <c r="P348" i="12" s="1"/>
  <c r="N341" i="12"/>
  <c r="P341" i="12" s="1"/>
  <c r="Q341" i="12" s="1"/>
  <c r="W341" i="12" s="1"/>
  <c r="N331" i="12"/>
  <c r="P331" i="12" s="1"/>
  <c r="Q331" i="12" s="1"/>
  <c r="W331" i="12" s="1"/>
  <c r="N332" i="12"/>
  <c r="P332" i="12" s="1"/>
  <c r="Q332" i="12" s="1"/>
  <c r="W332" i="12" s="1"/>
  <c r="N322" i="12"/>
  <c r="N309" i="12"/>
  <c r="N301" i="12"/>
  <c r="N293" i="12"/>
  <c r="N286" i="12"/>
  <c r="P286" i="12" s="1"/>
  <c r="Q286" i="12" s="1"/>
  <c r="W286" i="12" s="1"/>
  <c r="N277" i="12"/>
  <c r="N269" i="12"/>
  <c r="P269" i="12" s="1"/>
  <c r="P270" i="12" s="1"/>
  <c r="N261" i="12"/>
  <c r="P261" i="12" s="1"/>
  <c r="P262" i="12" s="1"/>
  <c r="P263" i="12" s="1"/>
  <c r="N255" i="12"/>
  <c r="P255" i="12" s="1"/>
  <c r="Q255" i="12" s="1"/>
  <c r="W255" i="12" s="1"/>
  <c r="N243" i="12"/>
  <c r="P243" i="12" s="1"/>
  <c r="N232" i="12"/>
  <c r="N224" i="12"/>
  <c r="P224" i="12" s="1"/>
  <c r="N216" i="12"/>
  <c r="N208" i="12"/>
  <c r="N200" i="12"/>
  <c r="N192" i="12"/>
  <c r="P192" i="12" s="1"/>
  <c r="P193" i="12" s="1"/>
  <c r="P194" i="12" s="1"/>
  <c r="N184" i="12"/>
  <c r="P184" i="12" s="1"/>
  <c r="N179" i="12"/>
  <c r="N173" i="12"/>
  <c r="N165" i="12"/>
  <c r="N157" i="12"/>
  <c r="N142" i="12"/>
  <c r="N152" i="12"/>
  <c r="N126" i="12"/>
  <c r="P126" i="12" s="1"/>
  <c r="P127" i="12" s="1"/>
  <c r="P128" i="12" s="1"/>
  <c r="P129" i="12" s="1"/>
  <c r="Q129" i="12" s="1"/>
  <c r="N136" i="12"/>
  <c r="N124" i="12"/>
  <c r="N109" i="12"/>
  <c r="N101" i="12"/>
  <c r="N93" i="12"/>
  <c r="P93" i="12" s="1"/>
  <c r="P94" i="12" s="1"/>
  <c r="P95" i="12" s="1"/>
  <c r="N85" i="12"/>
  <c r="P85" i="12" s="1"/>
  <c r="Q85" i="12" s="1"/>
  <c r="W85" i="12" s="1"/>
  <c r="N80" i="12"/>
  <c r="P80" i="12" s="1"/>
  <c r="P81" i="12" s="1"/>
  <c r="Q81" i="12" s="1"/>
  <c r="N69" i="12"/>
  <c r="P69" i="12" s="1"/>
  <c r="P70" i="12" s="1"/>
  <c r="N61" i="12"/>
  <c r="N53" i="12"/>
  <c r="N41" i="12"/>
  <c r="N21" i="12"/>
  <c r="N31" i="12"/>
  <c r="N44" i="12"/>
  <c r="P44" i="12" s="1"/>
  <c r="P45" i="12" s="1"/>
  <c r="P46" i="12" s="1"/>
  <c r="P47" i="12" s="1"/>
  <c r="Q47" i="12" s="1"/>
  <c r="W47" i="12" s="1"/>
  <c r="N9" i="12"/>
  <c r="N29" i="12"/>
  <c r="N802" i="12"/>
  <c r="P802" i="12" s="1"/>
  <c r="Q802" i="12" s="1"/>
  <c r="W802" i="12" s="1"/>
  <c r="N813" i="12"/>
  <c r="P813" i="12" s="1"/>
  <c r="Q813" i="12" s="1"/>
  <c r="W813" i="12" s="1"/>
  <c r="N756" i="12"/>
  <c r="P756" i="12" s="1"/>
  <c r="Q756" i="12" s="1"/>
  <c r="W756" i="12" s="1"/>
  <c r="N740" i="12"/>
  <c r="P740" i="12" s="1"/>
  <c r="Q740" i="12" s="1"/>
  <c r="W740" i="12" s="1"/>
  <c r="N721" i="12"/>
  <c r="P721" i="12" s="1"/>
  <c r="Q721" i="12" s="1"/>
  <c r="W721" i="12" s="1"/>
  <c r="N705" i="12"/>
  <c r="P705" i="12" s="1"/>
  <c r="P706" i="12" s="1"/>
  <c r="Q706" i="12" s="1"/>
  <c r="W706" i="12" s="1"/>
  <c r="N689" i="12"/>
  <c r="P689" i="12" s="1"/>
  <c r="Q689" i="12" s="1"/>
  <c r="W689" i="12" s="1"/>
  <c r="N683" i="12"/>
  <c r="P683" i="12" s="1"/>
  <c r="N655" i="12"/>
  <c r="P655" i="12" s="1"/>
  <c r="N652" i="12"/>
  <c r="P652" i="12" s="1"/>
  <c r="P653" i="12" s="1"/>
  <c r="N644" i="12"/>
  <c r="P644" i="12" s="1"/>
  <c r="P645" i="12" s="1"/>
  <c r="P646" i="12" s="1"/>
  <c r="Q646" i="12" s="1"/>
  <c r="N639" i="12"/>
  <c r="P639" i="12" s="1"/>
  <c r="Q639" i="12" s="1"/>
  <c r="W639" i="12" s="1"/>
  <c r="N620" i="12"/>
  <c r="P620" i="12" s="1"/>
  <c r="N611" i="12"/>
  <c r="P611" i="12" s="1"/>
  <c r="P612" i="12" s="1"/>
  <c r="P613" i="12" s="1"/>
  <c r="Q613" i="12" s="1"/>
  <c r="N607" i="12"/>
  <c r="N593" i="12"/>
  <c r="N586" i="12"/>
  <c r="N578" i="12"/>
  <c r="N562" i="12"/>
  <c r="N547" i="12"/>
  <c r="N540" i="12"/>
  <c r="P540" i="12" s="1"/>
  <c r="P541" i="12" s="1"/>
  <c r="N532" i="12"/>
  <c r="N520" i="12"/>
  <c r="N507" i="12"/>
  <c r="N476" i="12"/>
  <c r="N468" i="12"/>
  <c r="N452" i="12"/>
  <c r="P452" i="12" s="1"/>
  <c r="P453" i="12" s="1"/>
  <c r="Q453" i="12" s="1"/>
  <c r="N454" i="12"/>
  <c r="P454" i="12" s="1"/>
  <c r="Q454" i="12" s="1"/>
  <c r="W454" i="12" s="1"/>
  <c r="N444" i="12"/>
  <c r="P444" i="12" s="1"/>
  <c r="P445" i="12" s="1"/>
  <c r="N426" i="12"/>
  <c r="N431" i="12"/>
  <c r="N400" i="12"/>
  <c r="N413" i="12"/>
  <c r="P413" i="12" s="1"/>
  <c r="P414" i="12" s="1"/>
  <c r="P415" i="12" s="1"/>
  <c r="N384" i="12"/>
  <c r="N376" i="12"/>
  <c r="N368" i="12"/>
  <c r="N395" i="12"/>
  <c r="N340" i="12"/>
  <c r="P340" i="12" s="1"/>
  <c r="Q340" i="12" s="1"/>
  <c r="W340" i="12" s="1"/>
  <c r="N330" i="12"/>
  <c r="N328" i="12"/>
  <c r="N321" i="12"/>
  <c r="P321" i="12" s="1"/>
  <c r="P322" i="12" s="1"/>
  <c r="N308" i="12"/>
  <c r="P308" i="12" s="1"/>
  <c r="P309" i="12" s="1"/>
  <c r="P310" i="12" s="1"/>
  <c r="P311" i="12" s="1"/>
  <c r="N292" i="12"/>
  <c r="P292" i="12" s="1"/>
  <c r="P293" i="12" s="1"/>
  <c r="P294" i="12" s="1"/>
  <c r="Q294" i="12" s="1"/>
  <c r="W294" i="12" s="1"/>
  <c r="N285" i="12"/>
  <c r="P285" i="12" s="1"/>
  <c r="Q285" i="12" s="1"/>
  <c r="W285" i="12" s="1"/>
  <c r="N276" i="12"/>
  <c r="P276" i="12" s="1"/>
  <c r="P277" i="12" s="1"/>
  <c r="N260" i="12"/>
  <c r="P260" i="12" s="1"/>
  <c r="Q260" i="12" s="1"/>
  <c r="W260" i="12" s="1"/>
  <c r="N254" i="12"/>
  <c r="P254" i="12" s="1"/>
  <c r="Q254" i="12" s="1"/>
  <c r="W254" i="12" s="1"/>
  <c r="N242" i="12"/>
  <c r="N223" i="12"/>
  <c r="P223" i="12" s="1"/>
  <c r="Q223" i="12" s="1"/>
  <c r="W223" i="12" s="1"/>
  <c r="N215" i="12"/>
  <c r="N207" i="12"/>
  <c r="P207" i="12" s="1"/>
  <c r="N191" i="12"/>
  <c r="N238" i="12"/>
  <c r="N178" i="12"/>
  <c r="N172" i="12"/>
  <c r="P172" i="12" s="1"/>
  <c r="P173" i="12" s="1"/>
  <c r="N164" i="12"/>
  <c r="P164" i="12" s="1"/>
  <c r="P165" i="12" s="1"/>
  <c r="P166" i="12" s="1"/>
  <c r="Q166" i="12" s="1"/>
  <c r="N156" i="12"/>
  <c r="N141" i="12"/>
  <c r="N151" i="12"/>
  <c r="P151" i="12" s="1"/>
  <c r="P152" i="12" s="1"/>
  <c r="N121" i="12"/>
  <c r="N135" i="12"/>
  <c r="P135" i="12" s="1"/>
  <c r="N123" i="12"/>
  <c r="N108" i="12"/>
  <c r="P108" i="12" s="1"/>
  <c r="P109" i="12" s="1"/>
  <c r="P110" i="12" s="1"/>
  <c r="P111" i="12" s="1"/>
  <c r="P112" i="12" s="1"/>
  <c r="P113" i="12" s="1"/>
  <c r="P114" i="12" s="1"/>
  <c r="N100" i="12"/>
  <c r="N92" i="12"/>
  <c r="N79" i="12"/>
  <c r="P79" i="12" s="1"/>
  <c r="Q79" i="12" s="1"/>
  <c r="W79" i="12" s="1"/>
  <c r="N68" i="12"/>
  <c r="N60" i="12"/>
  <c r="P60" i="12" s="1"/>
  <c r="N20" i="12"/>
  <c r="P20" i="12" s="1"/>
  <c r="P21" i="12" s="1"/>
  <c r="P22" i="12" s="1"/>
  <c r="P23" i="12" s="1"/>
  <c r="P24" i="12" s="1"/>
  <c r="P25" i="12" s="1"/>
  <c r="N30" i="12"/>
  <c r="P30" i="12" s="1"/>
  <c r="P31" i="12" s="1"/>
  <c r="P32" i="12" s="1"/>
  <c r="N8" i="12"/>
  <c r="N28" i="12"/>
  <c r="N811" i="12"/>
  <c r="N788" i="12"/>
  <c r="P788" i="12" s="1"/>
  <c r="P789" i="12" s="1"/>
  <c r="N52" i="12"/>
  <c r="P52" i="12" s="1"/>
  <c r="P53" i="12" s="1"/>
  <c r="P54" i="12" s="1"/>
  <c r="P55" i="12" s="1"/>
  <c r="P56" i="12" s="1"/>
  <c r="N488" i="12"/>
  <c r="P488" i="12" s="1"/>
  <c r="N480" i="12"/>
  <c r="N432" i="12"/>
  <c r="P432" i="12" s="1"/>
  <c r="N410" i="12"/>
  <c r="N418" i="12"/>
  <c r="N396" i="12"/>
  <c r="P396" i="12" s="1"/>
  <c r="P397" i="12" s="1"/>
  <c r="P398" i="12" s="1"/>
  <c r="P399" i="12" s="1"/>
  <c r="N380" i="12"/>
  <c r="P380" i="12" s="1"/>
  <c r="P381" i="12" s="1"/>
  <c r="P382" i="12" s="1"/>
  <c r="N364" i="12"/>
  <c r="N356" i="12"/>
  <c r="N351" i="12"/>
  <c r="P351" i="12" s="1"/>
  <c r="N344" i="12"/>
  <c r="N324" i="12"/>
  <c r="N315" i="12"/>
  <c r="P315" i="12" s="1"/>
  <c r="N304" i="12"/>
  <c r="N296" i="12"/>
  <c r="N280" i="12"/>
  <c r="N272" i="12"/>
  <c r="N264" i="12"/>
  <c r="P264" i="12" s="1"/>
  <c r="N253" i="12"/>
  <c r="N227" i="12"/>
  <c r="P227" i="12" s="1"/>
  <c r="P228" i="12" s="1"/>
  <c r="P229" i="12" s="1"/>
  <c r="P230" i="12" s="1"/>
  <c r="N203" i="12"/>
  <c r="P203" i="12" s="1"/>
  <c r="P204" i="12" s="1"/>
  <c r="P205" i="12" s="1"/>
  <c r="P206" i="12" s="1"/>
  <c r="N187" i="12"/>
  <c r="N234" i="12"/>
  <c r="P234" i="12" s="1"/>
  <c r="N160" i="12"/>
  <c r="P160" i="12" s="1"/>
  <c r="N137" i="12"/>
  <c r="P137" i="12" s="1"/>
  <c r="N117" i="12"/>
  <c r="N112" i="12"/>
  <c r="N88" i="12"/>
  <c r="N74" i="12"/>
  <c r="P74" i="12" s="1"/>
  <c r="N56" i="12"/>
  <c r="N48" i="12"/>
  <c r="P48" i="12" s="1"/>
  <c r="N24" i="12"/>
  <c r="N47" i="12"/>
  <c r="N12" i="12"/>
  <c r="N4" i="12"/>
  <c r="N195" i="12"/>
  <c r="P195" i="12" s="1"/>
  <c r="P196" i="12" s="1"/>
  <c r="N450" i="12"/>
  <c r="P450" i="12" s="1"/>
  <c r="Q450" i="12" s="1"/>
  <c r="W450" i="12" s="1"/>
  <c r="N442" i="12"/>
  <c r="N434" i="12"/>
  <c r="P434" i="12" s="1"/>
  <c r="N420" i="12"/>
  <c r="P420" i="12" s="1"/>
  <c r="P421" i="12" s="1"/>
  <c r="P422" i="12" s="1"/>
  <c r="P423" i="12" s="1"/>
  <c r="N398" i="12"/>
  <c r="N382" i="12"/>
  <c r="N374" i="12"/>
  <c r="P374" i="12" s="1"/>
  <c r="P375" i="12" s="1"/>
  <c r="P376" i="12" s="1"/>
  <c r="N366" i="12"/>
  <c r="N318" i="12"/>
  <c r="N319" i="12"/>
  <c r="P319" i="12" s="1"/>
  <c r="Q319" i="12" s="1"/>
  <c r="W319" i="12" s="1"/>
  <c r="N298" i="12"/>
  <c r="N283" i="12"/>
  <c r="P283" i="12" s="1"/>
  <c r="P284" i="12" s="1"/>
  <c r="Q284" i="12" s="1"/>
  <c r="N256" i="12"/>
  <c r="P256" i="12" s="1"/>
  <c r="P257" i="12" s="1"/>
  <c r="N246" i="12"/>
  <c r="P246" i="12" s="1"/>
  <c r="N221" i="12"/>
  <c r="P221" i="12" s="1"/>
  <c r="P222" i="12" s="1"/>
  <c r="Q222" i="12" s="1"/>
  <c r="N213" i="12"/>
  <c r="N205" i="12"/>
  <c r="N189" i="12"/>
  <c r="P189" i="12" s="1"/>
  <c r="P190" i="12" s="1"/>
  <c r="P191" i="12" s="1"/>
  <c r="N236" i="12"/>
  <c r="P236" i="12" s="1"/>
  <c r="P237" i="12" s="1"/>
  <c r="P238" i="12" s="1"/>
  <c r="Q238" i="12" s="1"/>
  <c r="W238" i="12" s="1"/>
  <c r="N176" i="12"/>
  <c r="P176" i="12" s="1"/>
  <c r="N150" i="12"/>
  <c r="N139" i="12"/>
  <c r="N133" i="12"/>
  <c r="P133" i="12" s="1"/>
  <c r="P134" i="12" s="1"/>
  <c r="N106" i="12"/>
  <c r="N90" i="12"/>
  <c r="N77" i="12"/>
  <c r="P77" i="12" s="1"/>
  <c r="Q77" i="12" s="1"/>
  <c r="W77" i="12" s="1"/>
  <c r="N58" i="12"/>
  <c r="N38" i="12"/>
  <c r="P38" i="12" s="1"/>
  <c r="P39" i="12" s="1"/>
  <c r="P40" i="12" s="1"/>
  <c r="P41" i="12" s="1"/>
  <c r="P42" i="12" s="1"/>
  <c r="P43" i="12" s="1"/>
  <c r="N18" i="12"/>
  <c r="N197" i="12"/>
  <c r="P197" i="12" s="1"/>
  <c r="P198" i="12" s="1"/>
  <c r="N36" i="12"/>
  <c r="N433" i="12"/>
  <c r="N411" i="12"/>
  <c r="N419" i="12"/>
  <c r="N397" i="12"/>
  <c r="N381" i="12"/>
  <c r="N373" i="12"/>
  <c r="N365" i="12"/>
  <c r="P365" i="12" s="1"/>
  <c r="P366" i="12" s="1"/>
  <c r="N357" i="12"/>
  <c r="P357" i="12" s="1"/>
  <c r="P358" i="12" s="1"/>
  <c r="N345" i="12"/>
  <c r="P345" i="12" s="1"/>
  <c r="Q345" i="12" s="1"/>
  <c r="W345" i="12" s="1"/>
  <c r="N325" i="12"/>
  <c r="P325" i="12" s="1"/>
  <c r="P326" i="12" s="1"/>
  <c r="N316" i="12"/>
  <c r="N305" i="12"/>
  <c r="P305" i="12" s="1"/>
  <c r="P306" i="12" s="1"/>
  <c r="P307" i="12" s="1"/>
  <c r="Q307" i="12" s="1"/>
  <c r="W307" i="12" s="1"/>
  <c r="N297" i="12"/>
  <c r="N282" i="12"/>
  <c r="P282" i="12" s="1"/>
  <c r="Q282" i="12" s="1"/>
  <c r="W282" i="12" s="1"/>
  <c r="N273" i="12"/>
  <c r="N265" i="12"/>
  <c r="N259" i="12"/>
  <c r="N239" i="12"/>
  <c r="P239" i="12" s="1"/>
  <c r="P240" i="12" s="1"/>
  <c r="P241" i="12" s="1"/>
  <c r="P242" i="12" s="1"/>
  <c r="Q242" i="12" s="1"/>
  <c r="N220" i="12"/>
  <c r="N212" i="12"/>
  <c r="N204" i="12"/>
  <c r="N188" i="12"/>
  <c r="N183" i="12"/>
  <c r="N235" i="12"/>
  <c r="N161" i="12"/>
  <c r="N149" i="12"/>
  <c r="P149" i="12" s="1"/>
  <c r="P150" i="12" s="1"/>
  <c r="N138" i="12"/>
  <c r="N132" i="12"/>
  <c r="N113" i="12"/>
  <c r="N89" i="12"/>
  <c r="P89" i="12" s="1"/>
  <c r="N75" i="12"/>
  <c r="N73" i="12"/>
  <c r="P73" i="12" s="1"/>
  <c r="Q73" i="12" s="1"/>
  <c r="W73" i="12" s="1"/>
  <c r="N57" i="12"/>
  <c r="P57" i="12" s="1"/>
  <c r="N49" i="12"/>
  <c r="N25" i="12"/>
  <c r="N17" i="12"/>
  <c r="P17" i="12" s="1"/>
  <c r="N13" i="12"/>
  <c r="N5" i="12"/>
  <c r="N170" i="12"/>
  <c r="N6" i="12"/>
  <c r="X282" i="12" l="1"/>
  <c r="X450" i="12"/>
  <c r="X260" i="12"/>
  <c r="X285" i="12"/>
  <c r="X340" i="12"/>
  <c r="X454" i="12"/>
  <c r="X639" i="12"/>
  <c r="Z706" i="12"/>
  <c r="X706" i="12"/>
  <c r="X740" i="12"/>
  <c r="Z813" i="12"/>
  <c r="X813" i="12"/>
  <c r="Z47" i="12"/>
  <c r="X47" i="12"/>
  <c r="X85" i="12"/>
  <c r="X332" i="12"/>
  <c r="X341" i="12"/>
  <c r="Z487" i="12"/>
  <c r="X487" i="12"/>
  <c r="X521" i="12"/>
  <c r="X677" i="12"/>
  <c r="X714" i="12"/>
  <c r="X741" i="12"/>
  <c r="X803" i="12"/>
  <c r="X275" i="12"/>
  <c r="X291" i="12"/>
  <c r="X339" i="12"/>
  <c r="X636" i="12"/>
  <c r="X651" i="12"/>
  <c r="X716" i="12"/>
  <c r="Z704" i="12"/>
  <c r="X704" i="12"/>
  <c r="Z731" i="12"/>
  <c r="X731" i="12"/>
  <c r="Z755" i="12"/>
  <c r="X755" i="12"/>
  <c r="X777" i="12"/>
  <c r="Z676" i="12"/>
  <c r="X676" i="12"/>
  <c r="X747" i="12"/>
  <c r="X780" i="12"/>
  <c r="Z735" i="12"/>
  <c r="X735" i="12"/>
  <c r="X671" i="12"/>
  <c r="X388" i="12"/>
  <c r="X342" i="12"/>
  <c r="X743" i="12"/>
  <c r="X809" i="12"/>
  <c r="X281" i="12"/>
  <c r="X679" i="12"/>
  <c r="X763" i="12"/>
  <c r="X805" i="12"/>
  <c r="Z333" i="12"/>
  <c r="X333" i="12"/>
  <c r="X591" i="12"/>
  <c r="X736" i="12"/>
  <c r="X667" i="12"/>
  <c r="X715" i="12"/>
  <c r="X84" i="12"/>
  <c r="X669" i="12"/>
  <c r="X751" i="12"/>
  <c r="X624" i="12"/>
  <c r="X745" i="12"/>
  <c r="X537" i="12"/>
  <c r="X580" i="12"/>
  <c r="X750" i="12"/>
  <c r="X782" i="12"/>
  <c r="Z304" i="12"/>
  <c r="X304" i="12"/>
  <c r="X581" i="12"/>
  <c r="Z766" i="12"/>
  <c r="X766" i="12"/>
  <c r="Z798" i="12"/>
  <c r="X798" i="12"/>
  <c r="X614" i="12"/>
  <c r="X590" i="12"/>
  <c r="X560" i="12"/>
  <c r="Z643" i="12"/>
  <c r="X643" i="12"/>
  <c r="Z664" i="12"/>
  <c r="X664" i="12"/>
  <c r="Z720" i="12"/>
  <c r="X720" i="12"/>
  <c r="X776" i="12"/>
  <c r="X786" i="12"/>
  <c r="Z800" i="12"/>
  <c r="X800" i="12"/>
  <c r="X72" i="12"/>
  <c r="X719" i="12"/>
  <c r="X772" i="12"/>
  <c r="X785" i="12"/>
  <c r="X799" i="12"/>
  <c r="X73" i="12"/>
  <c r="Z307" i="12"/>
  <c r="X307" i="12"/>
  <c r="Z238" i="12"/>
  <c r="X238" i="12"/>
  <c r="X79" i="12"/>
  <c r="X345" i="12"/>
  <c r="X77" i="12"/>
  <c r="X319" i="12"/>
  <c r="X223" i="12"/>
  <c r="X254" i="12"/>
  <c r="Z294" i="12"/>
  <c r="X294" i="12"/>
  <c r="X689" i="12"/>
  <c r="X721" i="12"/>
  <c r="X756" i="12"/>
  <c r="Z802" i="12"/>
  <c r="X802" i="12"/>
  <c r="X255" i="12"/>
  <c r="X286" i="12"/>
  <c r="X331" i="12"/>
  <c r="Z573" i="12"/>
  <c r="X573" i="12"/>
  <c r="Z632" i="12"/>
  <c r="X632" i="12"/>
  <c r="Z666" i="12"/>
  <c r="X666" i="12"/>
  <c r="X726" i="12"/>
  <c r="X757" i="12"/>
  <c r="X781" i="12"/>
  <c r="X78" i="12"/>
  <c r="Z301" i="12"/>
  <c r="X301" i="12"/>
  <c r="Z320" i="12"/>
  <c r="X320" i="12"/>
  <c r="X391" i="12"/>
  <c r="X451" i="12"/>
  <c r="X539" i="12"/>
  <c r="Z665" i="12"/>
  <c r="X665" i="12"/>
  <c r="X688" i="12"/>
  <c r="Z729" i="12"/>
  <c r="X729" i="12"/>
  <c r="X742" i="12"/>
  <c r="Z787" i="12"/>
  <c r="X787" i="12"/>
  <c r="Z801" i="12"/>
  <c r="X801" i="12"/>
  <c r="Z794" i="12"/>
  <c r="X794" i="12"/>
  <c r="Z672" i="12"/>
  <c r="X672" i="12"/>
  <c r="Z392" i="12"/>
  <c r="X392" i="12"/>
  <c r="X314" i="12"/>
  <c r="X386" i="12"/>
  <c r="X438" i="12"/>
  <c r="Z804" i="12"/>
  <c r="X804" i="12"/>
  <c r="X535" i="12"/>
  <c r="X589" i="12"/>
  <c r="X623" i="12"/>
  <c r="X659" i="12"/>
  <c r="X783" i="12"/>
  <c r="X536" i="12"/>
  <c r="X640" i="12"/>
  <c r="X806" i="12"/>
  <c r="X290" i="12"/>
  <c r="X739" i="12"/>
  <c r="X812" i="12"/>
  <c r="X675" i="12"/>
  <c r="X769" i="12"/>
  <c r="X530" i="12"/>
  <c r="X633" i="12"/>
  <c r="Z670" i="12"/>
  <c r="X670" i="12"/>
  <c r="X709" i="12"/>
  <c r="X784" i="12"/>
  <c r="X630" i="12"/>
  <c r="X545" i="12"/>
  <c r="X570" i="12"/>
  <c r="X289" i="12"/>
  <c r="X678" i="12"/>
  <c r="X727" i="12"/>
  <c r="X758" i="12"/>
  <c r="X749" i="12"/>
  <c r="X387" i="12"/>
  <c r="X631" i="12"/>
  <c r="Z701" i="12"/>
  <c r="X701" i="12"/>
  <c r="X744" i="12"/>
  <c r="X680" i="12"/>
  <c r="X459" i="12"/>
  <c r="X634" i="12"/>
  <c r="X538" i="12"/>
  <c r="X598" i="12"/>
  <c r="X635" i="12"/>
  <c r="X650" i="12"/>
  <c r="X668" i="12"/>
  <c r="X682" i="12"/>
  <c r="X730" i="12"/>
  <c r="X748" i="12"/>
  <c r="Z768" i="12"/>
  <c r="X768" i="12"/>
  <c r="X808" i="12"/>
  <c r="Z681" i="12"/>
  <c r="X681" i="12"/>
  <c r="Z695" i="12"/>
  <c r="X695" i="12"/>
  <c r="Z728" i="12"/>
  <c r="X728" i="12"/>
  <c r="X746" i="12"/>
  <c r="X767" i="12"/>
  <c r="X775" i="12"/>
  <c r="Z814" i="12"/>
  <c r="X814" i="12"/>
  <c r="Z807" i="12"/>
  <c r="X807" i="12"/>
  <c r="X641" i="12"/>
  <c r="R332" i="12"/>
  <c r="R636" i="12"/>
  <c r="R735" i="12"/>
  <c r="R715" i="12"/>
  <c r="R72" i="12"/>
  <c r="R345" i="12"/>
  <c r="R640" i="12"/>
  <c r="R806" i="12"/>
  <c r="R709" i="12"/>
  <c r="R749" i="12"/>
  <c r="R744" i="12"/>
  <c r="R668" i="12"/>
  <c r="R730" i="12"/>
  <c r="R695" i="12"/>
  <c r="R73" i="12"/>
  <c r="R260" i="12"/>
  <c r="R340" i="12"/>
  <c r="R706" i="12"/>
  <c r="R47" i="12"/>
  <c r="R341" i="12"/>
  <c r="R741" i="12"/>
  <c r="R651" i="12"/>
  <c r="R755" i="12"/>
  <c r="R809" i="12"/>
  <c r="R745" i="12"/>
  <c r="R590" i="12"/>
  <c r="R800" i="12"/>
  <c r="R450" i="12"/>
  <c r="R731" i="12"/>
  <c r="R679" i="12"/>
  <c r="R304" i="12"/>
  <c r="R664" i="12"/>
  <c r="R726" i="12"/>
  <c r="R665" i="12"/>
  <c r="R784" i="12"/>
  <c r="R631" i="12"/>
  <c r="R282" i="12"/>
  <c r="R454" i="12"/>
  <c r="R740" i="12"/>
  <c r="R339" i="12"/>
  <c r="R747" i="12"/>
  <c r="R560" i="12"/>
  <c r="R719" i="12"/>
  <c r="R294" i="12"/>
  <c r="R756" i="12"/>
  <c r="R451" i="12"/>
  <c r="R688" i="12"/>
  <c r="R787" i="12"/>
  <c r="R623" i="12"/>
  <c r="R783" i="12"/>
  <c r="R536" i="12"/>
  <c r="R290" i="12"/>
  <c r="R633" i="12"/>
  <c r="R758" i="12"/>
  <c r="R459" i="12"/>
  <c r="R635" i="12"/>
  <c r="R768" i="12"/>
  <c r="R728" i="12"/>
  <c r="R814" i="12"/>
  <c r="R641" i="12"/>
  <c r="R714" i="12"/>
  <c r="R676" i="12"/>
  <c r="R333" i="12"/>
  <c r="R720" i="12"/>
  <c r="R254" i="12"/>
  <c r="R286" i="12"/>
  <c r="R666" i="12"/>
  <c r="R78" i="12"/>
  <c r="R675" i="12"/>
  <c r="R570" i="12"/>
  <c r="R387" i="12"/>
  <c r="R808" i="12"/>
  <c r="R487" i="12"/>
  <c r="R677" i="12"/>
  <c r="R388" i="12"/>
  <c r="R763" i="12"/>
  <c r="R307" i="12"/>
  <c r="R238" i="12"/>
  <c r="R79" i="12"/>
  <c r="R813" i="12"/>
  <c r="R291" i="12"/>
  <c r="R704" i="12"/>
  <c r="R281" i="12"/>
  <c r="R805" i="12"/>
  <c r="R591" i="12"/>
  <c r="R736" i="12"/>
  <c r="R667" i="12"/>
  <c r="R84" i="12"/>
  <c r="R669" i="12"/>
  <c r="R580" i="12"/>
  <c r="R798" i="12"/>
  <c r="R643" i="12"/>
  <c r="R331" i="12"/>
  <c r="R320" i="12"/>
  <c r="R392" i="12"/>
  <c r="R634" i="12"/>
  <c r="R682" i="12"/>
  <c r="R285" i="12"/>
  <c r="R716" i="12"/>
  <c r="R342" i="12"/>
  <c r="R766" i="12"/>
  <c r="R77" i="12"/>
  <c r="R802" i="12"/>
  <c r="R573" i="12"/>
  <c r="R632" i="12"/>
  <c r="R301" i="12"/>
  <c r="R539" i="12"/>
  <c r="R729" i="12"/>
  <c r="R801" i="12"/>
  <c r="R794" i="12"/>
  <c r="R672" i="12"/>
  <c r="R386" i="12"/>
  <c r="R804" i="12"/>
  <c r="R535" i="12"/>
  <c r="R659" i="12"/>
  <c r="R670" i="12"/>
  <c r="R630" i="12"/>
  <c r="R701" i="12"/>
  <c r="R650" i="12"/>
  <c r="R681" i="12"/>
  <c r="R746" i="12"/>
  <c r="R807" i="12"/>
  <c r="S242" i="12"/>
  <c r="R242" i="12"/>
  <c r="S129" i="12"/>
  <c r="R129" i="12"/>
  <c r="S504" i="12"/>
  <c r="R504" i="12"/>
  <c r="S166" i="12"/>
  <c r="R166" i="12"/>
  <c r="S751" i="12"/>
  <c r="R751" i="12"/>
  <c r="S107" i="12"/>
  <c r="R107" i="12"/>
  <c r="S678" i="12"/>
  <c r="R678" i="12"/>
  <c r="S85" i="12"/>
  <c r="R85" i="12"/>
  <c r="S462" i="12"/>
  <c r="R462" i="12"/>
  <c r="S721" i="12"/>
  <c r="R721" i="12"/>
  <c r="S757" i="12"/>
  <c r="R757" i="12"/>
  <c r="S775" i="12"/>
  <c r="R775" i="12"/>
  <c r="S639" i="12"/>
  <c r="R639" i="12"/>
  <c r="S275" i="12"/>
  <c r="R275" i="12"/>
  <c r="S777" i="12"/>
  <c r="R777" i="12"/>
  <c r="S743" i="12"/>
  <c r="R743" i="12"/>
  <c r="S274" i="12"/>
  <c r="R274" i="12"/>
  <c r="S624" i="12"/>
  <c r="R624" i="12"/>
  <c r="S537" i="12"/>
  <c r="R537" i="12"/>
  <c r="S544" i="12"/>
  <c r="R544" i="12"/>
  <c r="S750" i="12"/>
  <c r="R750" i="12"/>
  <c r="S785" i="12"/>
  <c r="R785" i="12"/>
  <c r="S786" i="12"/>
  <c r="R786" i="12"/>
  <c r="S81" i="12"/>
  <c r="R81" i="12"/>
  <c r="S815" i="12"/>
  <c r="R815" i="12"/>
  <c r="S118" i="12"/>
  <c r="R118" i="12"/>
  <c r="S680" i="12"/>
  <c r="R680" i="12"/>
  <c r="S222" i="12"/>
  <c r="R222" i="12"/>
  <c r="S589" i="12"/>
  <c r="R589" i="12"/>
  <c r="S727" i="12"/>
  <c r="R727" i="12"/>
  <c r="S284" i="12"/>
  <c r="R284" i="12"/>
  <c r="S453" i="12"/>
  <c r="R453" i="12"/>
  <c r="S646" i="12"/>
  <c r="R646" i="12"/>
  <c r="S781" i="12"/>
  <c r="R781" i="12"/>
  <c r="S607" i="12"/>
  <c r="R607" i="12"/>
  <c r="S739" i="12"/>
  <c r="R739" i="12"/>
  <c r="S419" i="12"/>
  <c r="R419" i="12"/>
  <c r="S769" i="12"/>
  <c r="R769" i="12"/>
  <c r="S545" i="12"/>
  <c r="R545" i="12"/>
  <c r="S289" i="12"/>
  <c r="R289" i="12"/>
  <c r="S497" i="12"/>
  <c r="R497" i="12"/>
  <c r="S456" i="12"/>
  <c r="R456" i="12"/>
  <c r="S581" i="12"/>
  <c r="R581" i="12"/>
  <c r="S614" i="12"/>
  <c r="R614" i="12"/>
  <c r="S391" i="12"/>
  <c r="R391" i="12"/>
  <c r="S742" i="12"/>
  <c r="R742" i="12"/>
  <c r="S438" i="12"/>
  <c r="R438" i="12"/>
  <c r="S629" i="12"/>
  <c r="R629" i="12"/>
  <c r="S812" i="12"/>
  <c r="R812" i="12"/>
  <c r="S538" i="12"/>
  <c r="R538" i="12"/>
  <c r="S767" i="12"/>
  <c r="R767" i="12"/>
  <c r="S288" i="12"/>
  <c r="R288" i="12"/>
  <c r="S748" i="12"/>
  <c r="R748" i="12"/>
  <c r="S803" i="12"/>
  <c r="R803" i="12"/>
  <c r="S534" i="12"/>
  <c r="R534" i="12"/>
  <c r="S780" i="12"/>
  <c r="R780" i="12"/>
  <c r="S671" i="12"/>
  <c r="R671" i="12"/>
  <c r="S171" i="12"/>
  <c r="R171" i="12"/>
  <c r="S782" i="12"/>
  <c r="R782" i="12"/>
  <c r="S605" i="12"/>
  <c r="R605" i="12"/>
  <c r="S776" i="12"/>
  <c r="R776" i="12"/>
  <c r="S799" i="12"/>
  <c r="R799" i="12"/>
  <c r="S521" i="12"/>
  <c r="R521" i="12"/>
  <c r="S132" i="12"/>
  <c r="R132" i="12"/>
  <c r="S689" i="12"/>
  <c r="R689" i="12"/>
  <c r="S253" i="12"/>
  <c r="R253" i="12"/>
  <c r="S530" i="12"/>
  <c r="R530" i="12"/>
  <c r="S598" i="12"/>
  <c r="R598" i="12"/>
  <c r="S613" i="12"/>
  <c r="R613" i="12"/>
  <c r="S772" i="12"/>
  <c r="R772" i="12"/>
  <c r="S319" i="12"/>
  <c r="R319" i="12"/>
  <c r="S223" i="12"/>
  <c r="R223" i="12"/>
  <c r="S255" i="12"/>
  <c r="R255" i="12"/>
  <c r="S314" i="12"/>
  <c r="R314" i="12"/>
  <c r="S632" i="12"/>
  <c r="S804" i="12"/>
  <c r="S450" i="12"/>
  <c r="S720" i="12"/>
  <c r="S573" i="12"/>
  <c r="S301" i="12"/>
  <c r="S539" i="12"/>
  <c r="S794" i="12"/>
  <c r="S386" i="12"/>
  <c r="S714" i="12"/>
  <c r="S731" i="12"/>
  <c r="S735" i="12"/>
  <c r="S679" i="12"/>
  <c r="S664" i="12"/>
  <c r="S72" i="12"/>
  <c r="S806" i="12"/>
  <c r="S709" i="12"/>
  <c r="S730" i="12"/>
  <c r="S340" i="12"/>
  <c r="S706" i="12"/>
  <c r="S341" i="12"/>
  <c r="S741" i="12"/>
  <c r="S651" i="12"/>
  <c r="S809" i="12"/>
  <c r="S745" i="12"/>
  <c r="S286" i="12"/>
  <c r="S666" i="12"/>
  <c r="S78" i="12"/>
  <c r="S665" i="12"/>
  <c r="S392" i="12"/>
  <c r="S675" i="12"/>
  <c r="S784" i="12"/>
  <c r="S570" i="12"/>
  <c r="S387" i="12"/>
  <c r="S631" i="12"/>
  <c r="S634" i="12"/>
  <c r="S682" i="12"/>
  <c r="S808" i="12"/>
  <c r="S77" i="12"/>
  <c r="S729" i="12"/>
  <c r="S672" i="12"/>
  <c r="S659" i="12"/>
  <c r="S332" i="12"/>
  <c r="S636" i="12"/>
  <c r="S676" i="12"/>
  <c r="S333" i="12"/>
  <c r="S715" i="12"/>
  <c r="S304" i="12"/>
  <c r="S345" i="12"/>
  <c r="S331" i="12"/>
  <c r="S726" i="12"/>
  <c r="S320" i="12"/>
  <c r="S640" i="12"/>
  <c r="S749" i="12"/>
  <c r="S744" i="12"/>
  <c r="S668" i="12"/>
  <c r="S695" i="12"/>
  <c r="S73" i="12"/>
  <c r="S260" i="12"/>
  <c r="S47" i="12"/>
  <c r="S755" i="12"/>
  <c r="S590" i="12"/>
  <c r="S800" i="12"/>
  <c r="S282" i="12"/>
  <c r="S285" i="12"/>
  <c r="S454" i="12"/>
  <c r="S740" i="12"/>
  <c r="S487" i="12"/>
  <c r="S677" i="12"/>
  <c r="S339" i="12"/>
  <c r="S716" i="12"/>
  <c r="S747" i="12"/>
  <c r="S388" i="12"/>
  <c r="S342" i="12"/>
  <c r="S763" i="12"/>
  <c r="S766" i="12"/>
  <c r="S560" i="12"/>
  <c r="S719" i="12"/>
  <c r="S254" i="12"/>
  <c r="S294" i="12"/>
  <c r="S756" i="12"/>
  <c r="S451" i="12"/>
  <c r="S688" i="12"/>
  <c r="S787" i="12"/>
  <c r="S623" i="12"/>
  <c r="S783" i="12"/>
  <c r="S536" i="12"/>
  <c r="S290" i="12"/>
  <c r="S633" i="12"/>
  <c r="S758" i="12"/>
  <c r="S459" i="12"/>
  <c r="S635" i="12"/>
  <c r="S768" i="12"/>
  <c r="S728" i="12"/>
  <c r="S814" i="12"/>
  <c r="S641" i="12"/>
  <c r="S307" i="12"/>
  <c r="S238" i="12"/>
  <c r="S79" i="12"/>
  <c r="S813" i="12"/>
  <c r="S291" i="12"/>
  <c r="S704" i="12"/>
  <c r="S281" i="12"/>
  <c r="S805" i="12"/>
  <c r="S591" i="12"/>
  <c r="S736" i="12"/>
  <c r="S667" i="12"/>
  <c r="S84" i="12"/>
  <c r="S669" i="12"/>
  <c r="S580" i="12"/>
  <c r="S798" i="12"/>
  <c r="S643" i="12"/>
  <c r="S802" i="12"/>
  <c r="S801" i="12"/>
  <c r="S535" i="12"/>
  <c r="S670" i="12"/>
  <c r="S630" i="12"/>
  <c r="S701" i="12"/>
  <c r="S650" i="12"/>
  <c r="S681" i="12"/>
  <c r="S746" i="12"/>
  <c r="S807" i="12"/>
  <c r="Q258" i="12"/>
  <c r="R258" i="12" s="1"/>
  <c r="Q628" i="12"/>
  <c r="W628" i="12" s="1"/>
  <c r="Q611" i="12"/>
  <c r="R611" i="12" s="1"/>
  <c r="Q181" i="12"/>
  <c r="R181" i="12" s="1"/>
  <c r="Q657" i="12"/>
  <c r="W657" i="12" s="1"/>
  <c r="Q460" i="12"/>
  <c r="R460" i="12" s="1"/>
  <c r="Q195" i="12"/>
  <c r="W195" i="12" s="1"/>
  <c r="Q417" i="12"/>
  <c r="R417" i="12" s="1"/>
  <c r="Q574" i="12"/>
  <c r="R574" i="12" s="1"/>
  <c r="Q203" i="12"/>
  <c r="W203" i="12" s="1"/>
  <c r="Q236" i="12"/>
  <c r="R236" i="12" s="1"/>
  <c r="Q652" i="12"/>
  <c r="W652" i="12" s="1"/>
  <c r="Q420" i="12"/>
  <c r="R420" i="12" s="1"/>
  <c r="Q323" i="12"/>
  <c r="W323" i="12" s="1"/>
  <c r="Q642" i="12"/>
  <c r="W642" i="12" s="1"/>
  <c r="Q644" i="12"/>
  <c r="R644" i="12" s="1"/>
  <c r="Q455" i="12"/>
  <c r="W455" i="12" s="1"/>
  <c r="Q694" i="12"/>
  <c r="W694" i="12" s="1"/>
  <c r="Q44" i="12"/>
  <c r="R44" i="12" s="1"/>
  <c r="Q519" i="12"/>
  <c r="R519" i="12" s="1"/>
  <c r="Q38" i="12"/>
  <c r="R38" i="12" s="1"/>
  <c r="Q734" i="12"/>
  <c r="W734" i="12" s="1"/>
  <c r="Q359" i="12"/>
  <c r="R359" i="12" s="1"/>
  <c r="Q292" i="12"/>
  <c r="W292" i="12" s="1"/>
  <c r="Q563" i="12"/>
  <c r="R563" i="12" s="1"/>
  <c r="P278" i="12"/>
  <c r="Q278" i="12" s="1"/>
  <c r="Q277" i="12"/>
  <c r="Q620" i="12"/>
  <c r="R620" i="12" s="1"/>
  <c r="P621" i="12"/>
  <c r="Q407" i="12"/>
  <c r="W407" i="12" s="1"/>
  <c r="P408" i="12"/>
  <c r="Q408" i="12" s="1"/>
  <c r="Q732" i="12"/>
  <c r="R732" i="12" s="1"/>
  <c r="P733" i="12"/>
  <c r="Q733" i="12" s="1"/>
  <c r="W733" i="12" s="1"/>
  <c r="Q153" i="12"/>
  <c r="W153" i="12" s="1"/>
  <c r="Q89" i="12"/>
  <c r="W89" i="12" s="1"/>
  <c r="P90" i="12"/>
  <c r="P91" i="12" s="1"/>
  <c r="P92" i="12" s="1"/>
  <c r="Q488" i="12"/>
  <c r="W488" i="12" s="1"/>
  <c r="P489" i="12"/>
  <c r="P490" i="12" s="1"/>
  <c r="P491" i="12" s="1"/>
  <c r="P492" i="12" s="1"/>
  <c r="P493" i="12" s="1"/>
  <c r="P400" i="12"/>
  <c r="Q399" i="12"/>
  <c r="P416" i="12"/>
  <c r="Q416" i="12" s="1"/>
  <c r="Q415" i="12"/>
  <c r="Q655" i="12"/>
  <c r="W655" i="12" s="1"/>
  <c r="P656" i="12"/>
  <c r="P699" i="12"/>
  <c r="Q699" i="12" s="1"/>
  <c r="W699" i="12" s="1"/>
  <c r="Q698" i="12"/>
  <c r="W698" i="12" s="1"/>
  <c r="Q724" i="12"/>
  <c r="R724" i="12" s="1"/>
  <c r="P725" i="12"/>
  <c r="Q725" i="12" s="1"/>
  <c r="W725" i="12" s="1"/>
  <c r="P212" i="12"/>
  <c r="P213" i="12" s="1"/>
  <c r="Q211" i="12"/>
  <c r="W211" i="12" s="1"/>
  <c r="P431" i="12"/>
  <c r="Q430" i="12"/>
  <c r="R430" i="12" s="1"/>
  <c r="Q308" i="12"/>
  <c r="R308" i="12" s="1"/>
  <c r="Q104" i="12"/>
  <c r="W104" i="12" s="1"/>
  <c r="Q374" i="12"/>
  <c r="W374" i="12" s="1"/>
  <c r="Q321" i="12"/>
  <c r="R321" i="12" s="1"/>
  <c r="Q295" i="12"/>
  <c r="W295" i="12" s="1"/>
  <c r="P71" i="12"/>
  <c r="Q71" i="12" s="1"/>
  <c r="Q70" i="12"/>
  <c r="P88" i="12"/>
  <c r="Q88" i="12" s="1"/>
  <c r="Q87" i="12"/>
  <c r="P347" i="12"/>
  <c r="Q346" i="12"/>
  <c r="R346" i="12" s="1"/>
  <c r="P723" i="12"/>
  <c r="Q722" i="12"/>
  <c r="R722" i="12" s="1"/>
  <c r="Q413" i="12"/>
  <c r="R413" i="12" s="1"/>
  <c r="Q525" i="12"/>
  <c r="R525" i="12" s="1"/>
  <c r="Q271" i="12"/>
  <c r="W271" i="12" s="1"/>
  <c r="Q383" i="12"/>
  <c r="R383" i="12" s="1"/>
  <c r="Q522" i="12"/>
  <c r="Q582" i="12"/>
  <c r="R582" i="12" s="1"/>
  <c r="Q577" i="12"/>
  <c r="R577" i="12" s="1"/>
  <c r="P578" i="12"/>
  <c r="P579" i="12" s="1"/>
  <c r="Q579" i="12" s="1"/>
  <c r="P499" i="12"/>
  <c r="P500" i="12" s="1"/>
  <c r="P501" i="12" s="1"/>
  <c r="Q501" i="12" s="1"/>
  <c r="Q498" i="12"/>
  <c r="W498" i="12" s="1"/>
  <c r="Q752" i="12"/>
  <c r="R752" i="12" s="1"/>
  <c r="P753" i="12"/>
  <c r="Q353" i="12"/>
  <c r="W353" i="12" s="1"/>
  <c r="P354" i="12"/>
  <c r="P83" i="12"/>
  <c r="Q82" i="12"/>
  <c r="W82" i="12" s="1"/>
  <c r="P468" i="12"/>
  <c r="Q468" i="12" s="1"/>
  <c r="Q467" i="12"/>
  <c r="W467" i="12" s="1"/>
  <c r="Q297" i="12"/>
  <c r="P298" i="12"/>
  <c r="Q298" i="12" s="1"/>
  <c r="W298" i="12" s="1"/>
  <c r="P267" i="12"/>
  <c r="Q266" i="12"/>
  <c r="W266" i="12" s="1"/>
  <c r="P403" i="12"/>
  <c r="P404" i="12" s="1"/>
  <c r="P405" i="12" s="1"/>
  <c r="Q402" i="12"/>
  <c r="R402" i="12" s="1"/>
  <c r="P163" i="12"/>
  <c r="Q162" i="12"/>
  <c r="W162" i="12" s="1"/>
  <c r="Q584" i="12"/>
  <c r="R584" i="12" s="1"/>
  <c r="P585" i="12"/>
  <c r="P586" i="12" s="1"/>
  <c r="P587" i="12" s="1"/>
  <c r="P588" i="12" s="1"/>
  <c r="Q452" i="12"/>
  <c r="W452" i="12" s="1"/>
  <c r="Q93" i="12"/>
  <c r="W93" i="12" s="1"/>
  <c r="P75" i="12"/>
  <c r="Q74" i="12"/>
  <c r="W74" i="12" s="1"/>
  <c r="Q712" i="12"/>
  <c r="R712" i="12" s="1"/>
  <c r="P713" i="12"/>
  <c r="P175" i="12"/>
  <c r="Q174" i="12"/>
  <c r="W174" i="12" s="1"/>
  <c r="Q599" i="12"/>
  <c r="R599" i="12" s="1"/>
  <c r="P600" i="12"/>
  <c r="Q69" i="12"/>
  <c r="W69" i="12" s="1"/>
  <c r="Q269" i="12"/>
  <c r="W269" i="12" s="1"/>
  <c r="Q214" i="12"/>
  <c r="W214" i="12" s="1"/>
  <c r="Q299" i="12"/>
  <c r="W299" i="12" s="1"/>
  <c r="Q351" i="12"/>
  <c r="W351" i="12" s="1"/>
  <c r="P352" i="12"/>
  <c r="Q352" i="12" s="1"/>
  <c r="W352" i="12" s="1"/>
  <c r="Q759" i="12"/>
  <c r="W759" i="12" s="1"/>
  <c r="P760" i="12"/>
  <c r="Q760" i="12" s="1"/>
  <c r="W760" i="12" s="1"/>
  <c r="Q595" i="12"/>
  <c r="R595" i="12" s="1"/>
  <c r="P596" i="12"/>
  <c r="Q357" i="12"/>
  <c r="W357" i="12" s="1"/>
  <c r="Q224" i="12"/>
  <c r="R224" i="12" s="1"/>
  <c r="P225" i="12"/>
  <c r="P226" i="12" s="1"/>
  <c r="Q761" i="12"/>
  <c r="W761" i="12" s="1"/>
  <c r="P762" i="12"/>
  <c r="Q184" i="12"/>
  <c r="R184" i="12" s="1"/>
  <c r="P185" i="12"/>
  <c r="P186" i="12" s="1"/>
  <c r="P187" i="12" s="1"/>
  <c r="P188" i="12" s="1"/>
  <c r="Q377" i="12"/>
  <c r="W377" i="12" s="1"/>
  <c r="P378" i="12"/>
  <c r="Q143" i="12"/>
  <c r="W143" i="12" s="1"/>
  <c r="P144" i="12"/>
  <c r="P145" i="12" s="1"/>
  <c r="Q145" i="12" s="1"/>
  <c r="P443" i="12"/>
  <c r="Q443" i="12" s="1"/>
  <c r="Q442" i="12"/>
  <c r="P509" i="12"/>
  <c r="P510" i="12" s="1"/>
  <c r="Q508" i="12"/>
  <c r="R508" i="12" s="1"/>
  <c r="P779" i="12"/>
  <c r="Q778" i="12"/>
  <c r="W778" i="12" s="1"/>
  <c r="Q389" i="12"/>
  <c r="R389" i="12" s="1"/>
  <c r="Q197" i="12"/>
  <c r="W197" i="12" s="1"/>
  <c r="Q325" i="12"/>
  <c r="Q80" i="12"/>
  <c r="W80" i="12" s="1"/>
  <c r="Q30" i="12"/>
  <c r="R30" i="12" s="1"/>
  <c r="P316" i="12"/>
  <c r="Q316" i="12" s="1"/>
  <c r="Q315" i="12"/>
  <c r="W315" i="12" s="1"/>
  <c r="Q683" i="12"/>
  <c r="R683" i="12" s="1"/>
  <c r="P684" i="12"/>
  <c r="P125" i="12"/>
  <c r="Q125" i="12" s="1"/>
  <c r="Q124" i="12"/>
  <c r="P547" i="12"/>
  <c r="Q547" i="12" s="1"/>
  <c r="Q546" i="12"/>
  <c r="W546" i="12" s="1"/>
  <c r="P476" i="12"/>
  <c r="Q476" i="12" s="1"/>
  <c r="Q475" i="12"/>
  <c r="W475" i="12" s="1"/>
  <c r="Q312" i="12"/>
  <c r="W312" i="12" s="1"/>
  <c r="P313" i="12"/>
  <c r="Q313" i="12" s="1"/>
  <c r="Q231" i="12"/>
  <c r="R231" i="12" s="1"/>
  <c r="P232" i="12"/>
  <c r="P233" i="12" s="1"/>
  <c r="P718" i="12"/>
  <c r="Q718" i="12" s="1"/>
  <c r="W718" i="12" s="1"/>
  <c r="Q717" i="12"/>
  <c r="W717" i="12" s="1"/>
  <c r="Q477" i="12"/>
  <c r="R477" i="12" s="1"/>
  <c r="Q494" i="12"/>
  <c r="W494" i="12" s="1"/>
  <c r="Q126" i="12"/>
  <c r="W126" i="12" s="1"/>
  <c r="P247" i="12"/>
  <c r="Q247" i="12" s="1"/>
  <c r="Q246" i="12"/>
  <c r="W246" i="12" s="1"/>
  <c r="P265" i="12"/>
  <c r="Q264" i="12"/>
  <c r="R264" i="12" s="1"/>
  <c r="P136" i="12"/>
  <c r="Q135" i="12"/>
  <c r="W135" i="12" s="1"/>
  <c r="P446" i="12"/>
  <c r="Q445" i="12"/>
  <c r="P349" i="12"/>
  <c r="Q348" i="12"/>
  <c r="R348" i="12" s="1"/>
  <c r="Q608" i="12"/>
  <c r="R608" i="12" s="1"/>
  <c r="P609" i="12"/>
  <c r="P610" i="12" s="1"/>
  <c r="Q329" i="12"/>
  <c r="W329" i="12" s="1"/>
  <c r="P330" i="12"/>
  <c r="P159" i="12"/>
  <c r="Q158" i="12"/>
  <c r="W158" i="12" s="1"/>
  <c r="P16" i="12"/>
  <c r="Q16" i="12" s="1"/>
  <c r="Q15" i="12"/>
  <c r="W15" i="12" s="1"/>
  <c r="Q790" i="12"/>
  <c r="R790" i="12" s="1"/>
  <c r="P791" i="12"/>
  <c r="Q791" i="12" s="1"/>
  <c r="W791" i="12" s="1"/>
  <c r="Q707" i="12"/>
  <c r="W707" i="12" s="1"/>
  <c r="P708" i="12"/>
  <c r="Q708" i="12" s="1"/>
  <c r="W708" i="12" s="1"/>
  <c r="Q463" i="12"/>
  <c r="W463" i="12" s="1"/>
  <c r="P464" i="12"/>
  <c r="Q464" i="12" s="1"/>
  <c r="Q473" i="12"/>
  <c r="W473" i="12" s="1"/>
  <c r="Q137" i="12"/>
  <c r="W137" i="12" s="1"/>
  <c r="P138" i="12"/>
  <c r="P139" i="12" s="1"/>
  <c r="P61" i="12"/>
  <c r="P62" i="12" s="1"/>
  <c r="Q62" i="12" s="1"/>
  <c r="Q60" i="12"/>
  <c r="W60" i="12" s="1"/>
  <c r="Q439" i="12"/>
  <c r="W439" i="12" s="1"/>
  <c r="P440" i="12"/>
  <c r="Q440" i="12" s="1"/>
  <c r="Q795" i="12"/>
  <c r="R795" i="12" s="1"/>
  <c r="P796" i="12"/>
  <c r="P515" i="12"/>
  <c r="P516" i="12" s="1"/>
  <c r="Q516" i="12" s="1"/>
  <c r="W516" i="12" s="1"/>
  <c r="Q514" i="12"/>
  <c r="R514" i="12" s="1"/>
  <c r="Q448" i="12"/>
  <c r="W448" i="12" s="1"/>
  <c r="P449" i="12"/>
  <c r="Q449" i="12" s="1"/>
  <c r="P771" i="12"/>
  <c r="Q771" i="12" s="1"/>
  <c r="Q770" i="12"/>
  <c r="W770" i="12" s="1"/>
  <c r="Q457" i="12"/>
  <c r="W457" i="12" s="1"/>
  <c r="P458" i="12"/>
  <c r="Q458" i="12" s="1"/>
  <c r="Q209" i="12"/>
  <c r="W209" i="12" s="1"/>
  <c r="P210" i="12"/>
  <c r="P638" i="12"/>
  <c r="Q638" i="12" s="1"/>
  <c r="Q637" i="12"/>
  <c r="W637" i="12" s="1"/>
  <c r="P27" i="12"/>
  <c r="P28" i="12" s="1"/>
  <c r="P29" i="12" s="1"/>
  <c r="Q29" i="12" s="1"/>
  <c r="W29" i="12" s="1"/>
  <c r="Q26" i="12"/>
  <c r="R26" i="12" s="1"/>
  <c r="Q647" i="12"/>
  <c r="W647" i="12" s="1"/>
  <c r="P648" i="12"/>
  <c r="P649" i="12" s="1"/>
  <c r="Q444" i="12"/>
  <c r="W444" i="12" s="1"/>
  <c r="Q108" i="12"/>
  <c r="R108" i="12" s="1"/>
  <c r="Q155" i="12"/>
  <c r="W155" i="12" s="1"/>
  <c r="Q565" i="12"/>
  <c r="R565" i="12" s="1"/>
  <c r="Q96" i="12"/>
  <c r="W96" i="12" s="1"/>
  <c r="Q287" i="12"/>
  <c r="W287" i="12" s="1"/>
  <c r="Q710" i="12"/>
  <c r="W710" i="12" s="1"/>
  <c r="Q57" i="12"/>
  <c r="W57" i="12" s="1"/>
  <c r="P58" i="12"/>
  <c r="P59" i="12" s="1"/>
  <c r="Q561" i="12"/>
  <c r="R561" i="12" s="1"/>
  <c r="P562" i="12"/>
  <c r="Q199" i="12"/>
  <c r="W199" i="12" s="1"/>
  <c r="P200" i="12"/>
  <c r="Q692" i="12"/>
  <c r="W692" i="12" s="1"/>
  <c r="P693" i="12"/>
  <c r="Q693" i="12" s="1"/>
  <c r="W693" i="12" s="1"/>
  <c r="Q481" i="12"/>
  <c r="W481" i="12" s="1"/>
  <c r="P482" i="12"/>
  <c r="P483" i="12" s="1"/>
  <c r="Q528" i="12"/>
  <c r="R528" i="12" s="1"/>
  <c r="P529" i="12"/>
  <c r="P774" i="12"/>
  <c r="Q774" i="12" s="1"/>
  <c r="Q773" i="12"/>
  <c r="W773" i="12" s="1"/>
  <c r="Q551" i="12"/>
  <c r="R551" i="12" s="1"/>
  <c r="P552" i="12"/>
  <c r="P553" i="12" s="1"/>
  <c r="P554" i="12" s="1"/>
  <c r="Q617" i="12"/>
  <c r="R617" i="12" s="1"/>
  <c r="P618" i="12"/>
  <c r="Q792" i="12"/>
  <c r="W792" i="12" s="1"/>
  <c r="P793" i="12"/>
  <c r="Q793" i="12" s="1"/>
  <c r="Q276" i="12"/>
  <c r="W276" i="12" s="1"/>
  <c r="Q343" i="12"/>
  <c r="R343" i="12" s="1"/>
  <c r="Q505" i="12"/>
  <c r="W505" i="12" s="1"/>
  <c r="Q705" i="12"/>
  <c r="W705" i="12" s="1"/>
  <c r="Q555" i="12"/>
  <c r="W555" i="12" s="1"/>
  <c r="Q283" i="12"/>
  <c r="W283" i="12" s="1"/>
  <c r="Q239" i="12"/>
  <c r="W239" i="12" s="1"/>
  <c r="Q432" i="12"/>
  <c r="R432" i="12" s="1"/>
  <c r="P433" i="12"/>
  <c r="P33" i="12"/>
  <c r="Q33" i="12" s="1"/>
  <c r="W33" i="12" s="1"/>
  <c r="Q32" i="12"/>
  <c r="P472" i="12"/>
  <c r="Q472" i="12" s="1"/>
  <c r="Q471" i="12"/>
  <c r="W471" i="12" s="1"/>
  <c r="P328" i="12"/>
  <c r="Q328" i="12" s="1"/>
  <c r="Q327" i="12"/>
  <c r="W327" i="12" s="1"/>
  <c r="Q2" i="12"/>
  <c r="R2" i="12" s="1"/>
  <c r="P3" i="12"/>
  <c r="Q248" i="12"/>
  <c r="R248" i="12" s="1"/>
  <c r="P249" i="12"/>
  <c r="P250" i="12" s="1"/>
  <c r="P251" i="12" s="1"/>
  <c r="Q662" i="12"/>
  <c r="W662" i="12" s="1"/>
  <c r="P663" i="12"/>
  <c r="Q663" i="12" s="1"/>
  <c r="P147" i="12"/>
  <c r="P148" i="12" s="1"/>
  <c r="Q146" i="12"/>
  <c r="W146" i="12" s="1"/>
  <c r="P220" i="12"/>
  <c r="Q220" i="12" s="1"/>
  <c r="Q219" i="12"/>
  <c r="Q615" i="12"/>
  <c r="R615" i="12" s="1"/>
  <c r="P616" i="12"/>
  <c r="Q616" i="12" s="1"/>
  <c r="W616" i="12" s="1"/>
  <c r="Q764" i="12"/>
  <c r="W764" i="12" s="1"/>
  <c r="P765" i="12"/>
  <c r="Q765" i="12" s="1"/>
  <c r="W765" i="12" s="1"/>
  <c r="P68" i="12"/>
  <c r="Q68" i="12" s="1"/>
  <c r="Q67" i="12"/>
  <c r="Q625" i="12"/>
  <c r="R625" i="12" s="1"/>
  <c r="P626" i="12"/>
  <c r="Q702" i="12"/>
  <c r="W702" i="12" s="1"/>
  <c r="P703" i="12"/>
  <c r="Q703" i="12" s="1"/>
  <c r="W703" i="12" s="1"/>
  <c r="Q485" i="12"/>
  <c r="W485" i="12" s="1"/>
  <c r="Q531" i="12"/>
  <c r="R531" i="12" s="1"/>
  <c r="Q99" i="12"/>
  <c r="R99" i="12" s="1"/>
  <c r="Q149" i="12"/>
  <c r="W149" i="12" s="1"/>
  <c r="Q557" i="12"/>
  <c r="R557" i="12" s="1"/>
  <c r="Q172" i="12"/>
  <c r="W172" i="12" s="1"/>
  <c r="Q86" i="12"/>
  <c r="W86" i="12" s="1"/>
  <c r="Q151" i="12"/>
  <c r="W151" i="12" s="1"/>
  <c r="Q334" i="12"/>
  <c r="R334" i="12" s="1"/>
  <c r="Q540" i="12"/>
  <c r="R540" i="12" s="1"/>
  <c r="Q192" i="12"/>
  <c r="W192" i="12" s="1"/>
  <c r="Q502" i="12"/>
  <c r="W502" i="12" s="1"/>
  <c r="Q217" i="12"/>
  <c r="R217" i="12" s="1"/>
  <c r="Q393" i="12"/>
  <c r="R393" i="12" s="1"/>
  <c r="Q425" i="12"/>
  <c r="R425" i="12" s="1"/>
  <c r="Q603" i="12"/>
  <c r="R603" i="12" s="1"/>
  <c r="Q606" i="12"/>
  <c r="W606" i="12" s="1"/>
  <c r="Q396" i="12"/>
  <c r="R396" i="12" s="1"/>
  <c r="Q788" i="12"/>
  <c r="W788" i="12" s="1"/>
  <c r="Q176" i="12"/>
  <c r="R176" i="12" s="1"/>
  <c r="P177" i="12"/>
  <c r="P178" i="12" s="1"/>
  <c r="P179" i="12" s="1"/>
  <c r="P180" i="12" s="1"/>
  <c r="Q180" i="12" s="1"/>
  <c r="P424" i="12"/>
  <c r="Q424" i="12" s="1"/>
  <c r="Q423" i="12"/>
  <c r="Q160" i="12"/>
  <c r="W160" i="12" s="1"/>
  <c r="P161" i="12"/>
  <c r="Q207" i="12"/>
  <c r="W207" i="12" s="1"/>
  <c r="P208" i="12"/>
  <c r="P512" i="12"/>
  <c r="P513" i="12" s="1"/>
  <c r="Q511" i="12"/>
  <c r="R511" i="12" s="1"/>
  <c r="Q279" i="12"/>
  <c r="W279" i="12" s="1"/>
  <c r="P280" i="12"/>
  <c r="Q409" i="12"/>
  <c r="R409" i="12" s="1"/>
  <c r="P410" i="12"/>
  <c r="P411" i="12" s="1"/>
  <c r="P412" i="12" s="1"/>
  <c r="Q63" i="12"/>
  <c r="W63" i="12" s="1"/>
  <c r="P64" i="12"/>
  <c r="Q337" i="12"/>
  <c r="R337" i="12" s="1"/>
  <c r="P338" i="12"/>
  <c r="P697" i="12"/>
  <c r="Q697" i="12" s="1"/>
  <c r="W697" i="12" s="1"/>
  <c r="Q696" i="12"/>
  <c r="W696" i="12" s="1"/>
  <c r="Q119" i="12"/>
  <c r="W119" i="12" s="1"/>
  <c r="P120" i="12"/>
  <c r="P121" i="12" s="1"/>
  <c r="Q121" i="12" s="1"/>
  <c r="Q469" i="12"/>
  <c r="W469" i="12" s="1"/>
  <c r="Q571" i="12"/>
  <c r="W571" i="12" s="1"/>
  <c r="Q122" i="12"/>
  <c r="W122" i="12" s="1"/>
  <c r="Q133" i="12"/>
  <c r="W133" i="12" s="1"/>
  <c r="Q189" i="12"/>
  <c r="W189" i="12" s="1"/>
  <c r="Q221" i="12"/>
  <c r="W221" i="12" s="1"/>
  <c r="Q317" i="12"/>
  <c r="R317" i="12" s="1"/>
  <c r="Q365" i="12"/>
  <c r="W365" i="12" s="1"/>
  <c r="Q660" i="12"/>
  <c r="W660" i="12" s="1"/>
  <c r="Q256" i="12"/>
  <c r="R256" i="12" s="1"/>
  <c r="Q252" i="12"/>
  <c r="W252" i="12" s="1"/>
  <c r="Q305" i="12"/>
  <c r="W305" i="12" s="1"/>
  <c r="Q441" i="12"/>
  <c r="W441" i="12" s="1"/>
  <c r="Q20" i="12"/>
  <c r="W20" i="12" s="1"/>
  <c r="Q700" i="12"/>
  <c r="W700" i="12" s="1"/>
  <c r="Q380" i="12"/>
  <c r="W380" i="12" s="1"/>
  <c r="Q17" i="12"/>
  <c r="P18" i="12"/>
  <c r="P19" i="12" s="1"/>
  <c r="P435" i="12"/>
  <c r="P436" i="12" s="1"/>
  <c r="P437" i="12" s="1"/>
  <c r="Q434" i="12"/>
  <c r="R434" i="12" s="1"/>
  <c r="Q48" i="12"/>
  <c r="R48" i="12" s="1"/>
  <c r="P49" i="12"/>
  <c r="P50" i="12" s="1"/>
  <c r="P51" i="12" s="1"/>
  <c r="P235" i="12"/>
  <c r="Q234" i="12"/>
  <c r="W234" i="12" s="1"/>
  <c r="P654" i="12"/>
  <c r="Q654" i="12" s="1"/>
  <c r="Q653" i="12"/>
  <c r="W653" i="12" s="1"/>
  <c r="P244" i="12"/>
  <c r="Q243" i="12"/>
  <c r="R243" i="12" s="1"/>
  <c r="Q369" i="12"/>
  <c r="W369" i="12" s="1"/>
  <c r="P370" i="12"/>
  <c r="Q370" i="12" s="1"/>
  <c r="W370" i="12" s="1"/>
  <c r="P691" i="12"/>
  <c r="Q691" i="12" s="1"/>
  <c r="W691" i="12" s="1"/>
  <c r="Q690" i="12"/>
  <c r="W690" i="12" s="1"/>
  <c r="P103" i="12"/>
  <c r="Q103" i="12" s="1"/>
  <c r="Q102" i="12"/>
  <c r="W102" i="12" s="1"/>
  <c r="Q367" i="12"/>
  <c r="W367" i="12" s="1"/>
  <c r="P368" i="12"/>
  <c r="Q368" i="12" s="1"/>
  <c r="W368" i="12" s="1"/>
  <c r="Q592" i="12"/>
  <c r="R592" i="12" s="1"/>
  <c r="P593" i="12"/>
  <c r="P594" i="12" s="1"/>
  <c r="P811" i="12"/>
  <c r="Q810" i="12"/>
  <c r="R810" i="12" s="1"/>
  <c r="Q363" i="12"/>
  <c r="W363" i="12" s="1"/>
  <c r="P364" i="12"/>
  <c r="Q364" i="12" s="1"/>
  <c r="W364" i="12" s="1"/>
  <c r="Q686" i="12"/>
  <c r="W686" i="12" s="1"/>
  <c r="P687" i="12"/>
  <c r="Q687" i="12" s="1"/>
  <c r="W687" i="12" s="1"/>
  <c r="P35" i="12"/>
  <c r="P36" i="12" s="1"/>
  <c r="P37" i="12" s="1"/>
  <c r="Q37" i="12" s="1"/>
  <c r="W37" i="12" s="1"/>
  <c r="Q34" i="12"/>
  <c r="R34" i="12" s="1"/>
  <c r="Q465" i="12"/>
  <c r="W465" i="12" s="1"/>
  <c r="P466" i="12"/>
  <c r="Q466" i="12" s="1"/>
  <c r="Q371" i="12"/>
  <c r="W371" i="12" s="1"/>
  <c r="P372" i="12"/>
  <c r="Q673" i="12"/>
  <c r="R673" i="12" s="1"/>
  <c r="P674" i="12"/>
  <c r="Q737" i="12"/>
  <c r="W737" i="12" s="1"/>
  <c r="P738" i="12"/>
  <c r="Q130" i="12"/>
  <c r="W130" i="12" s="1"/>
  <c r="Q261" i="12"/>
  <c r="R261" i="12" s="1"/>
  <c r="Q517" i="12"/>
  <c r="W517" i="12" s="1"/>
  <c r="Q140" i="12"/>
  <c r="W140" i="12" s="1"/>
  <c r="Q164" i="12"/>
  <c r="W164" i="12" s="1"/>
  <c r="Q227" i="12"/>
  <c r="R227" i="12" s="1"/>
  <c r="Q548" i="12"/>
  <c r="R548" i="12" s="1"/>
  <c r="Q10" i="12"/>
  <c r="R10" i="12" s="1"/>
  <c r="Q302" i="12"/>
  <c r="W302" i="12" s="1"/>
  <c r="Q568" i="12"/>
  <c r="R568" i="12" s="1"/>
  <c r="Q65" i="12"/>
  <c r="W65" i="12" s="1"/>
  <c r="Q542" i="12"/>
  <c r="R542" i="12" s="1"/>
  <c r="Q169" i="12"/>
  <c r="W169" i="12" s="1"/>
  <c r="Q115" i="12"/>
  <c r="W115" i="12" s="1"/>
  <c r="Q52" i="12"/>
  <c r="R52" i="12" s="1"/>
  <c r="Q167" i="12"/>
  <c r="W167" i="12" s="1"/>
  <c r="D4" i="20"/>
  <c r="I4" i="20" s="1"/>
  <c r="D5" i="20"/>
  <c r="D6" i="20"/>
  <c r="D7" i="20"/>
  <c r="D8" i="20"/>
  <c r="D9" i="20"/>
  <c r="D10" i="20"/>
  <c r="D11" i="20"/>
  <c r="D12" i="20"/>
  <c r="D16" i="20"/>
  <c r="D17" i="20"/>
  <c r="D18" i="20"/>
  <c r="I18" i="20" s="1"/>
  <c r="D19" i="20"/>
  <c r="D20" i="20"/>
  <c r="D21" i="20"/>
  <c r="D22" i="20"/>
  <c r="D23" i="20"/>
  <c r="D24" i="20"/>
  <c r="D3" i="20"/>
  <c r="I3" i="20" s="1"/>
  <c r="F28" i="20"/>
  <c r="F27" i="20"/>
  <c r="I29" i="18"/>
  <c r="H29" i="18"/>
  <c r="G29" i="18"/>
  <c r="F29" i="18"/>
  <c r="E29" i="18"/>
  <c r="D29" i="18"/>
  <c r="H28" i="18"/>
  <c r="G28" i="18"/>
  <c r="F28" i="18"/>
  <c r="E28" i="18"/>
  <c r="D28" i="18"/>
  <c r="G30" i="20" l="1"/>
  <c r="W17" i="12"/>
  <c r="Z167" i="12"/>
  <c r="X167" i="12"/>
  <c r="X115" i="12"/>
  <c r="X140" i="12"/>
  <c r="Z687" i="12"/>
  <c r="X687" i="12"/>
  <c r="Z364" i="12"/>
  <c r="X364" i="12"/>
  <c r="Z368" i="12"/>
  <c r="X368" i="12"/>
  <c r="Z102" i="12"/>
  <c r="X102" i="12"/>
  <c r="Z690" i="12"/>
  <c r="X690" i="12"/>
  <c r="Z370" i="12"/>
  <c r="X370" i="12"/>
  <c r="Z653" i="12"/>
  <c r="X653" i="12"/>
  <c r="Z234" i="12"/>
  <c r="X234" i="12"/>
  <c r="Z380" i="12"/>
  <c r="X380" i="12"/>
  <c r="X20" i="12"/>
  <c r="X305" i="12"/>
  <c r="Z365" i="12"/>
  <c r="X365" i="12"/>
  <c r="X221" i="12"/>
  <c r="X133" i="12"/>
  <c r="Z571" i="12"/>
  <c r="X571" i="12"/>
  <c r="Z696" i="12"/>
  <c r="X696" i="12"/>
  <c r="X788" i="12"/>
  <c r="X606" i="12"/>
  <c r="X192" i="12"/>
  <c r="X86" i="12"/>
  <c r="X485" i="12"/>
  <c r="Z702" i="12"/>
  <c r="X702" i="12"/>
  <c r="Z764" i="12"/>
  <c r="X764" i="12"/>
  <c r="Z662" i="12"/>
  <c r="X662" i="12"/>
  <c r="Z33" i="12"/>
  <c r="X33" i="12"/>
  <c r="X283" i="12"/>
  <c r="X705" i="12"/>
  <c r="Z773" i="12"/>
  <c r="X773" i="12"/>
  <c r="Z693" i="12"/>
  <c r="X693" i="12"/>
  <c r="Z710" i="12"/>
  <c r="X710" i="12"/>
  <c r="X96" i="12"/>
  <c r="X155" i="12"/>
  <c r="X444" i="12"/>
  <c r="X647" i="12"/>
  <c r="Z29" i="12"/>
  <c r="X29" i="12"/>
  <c r="X209" i="12"/>
  <c r="X457" i="12"/>
  <c r="X448" i="12"/>
  <c r="Z516" i="12"/>
  <c r="X516" i="12"/>
  <c r="X439" i="12"/>
  <c r="Z137" i="12"/>
  <c r="X137" i="12"/>
  <c r="Z708" i="12"/>
  <c r="X708" i="12"/>
  <c r="Z791" i="12"/>
  <c r="X791" i="12"/>
  <c r="Z15" i="12"/>
  <c r="X15" i="12"/>
  <c r="X158" i="12"/>
  <c r="X135" i="12"/>
  <c r="X246" i="12"/>
  <c r="X126" i="12"/>
  <c r="Z718" i="12"/>
  <c r="X718" i="12"/>
  <c r="X312" i="12"/>
  <c r="X80" i="12"/>
  <c r="X197" i="12"/>
  <c r="X778" i="12"/>
  <c r="X357" i="12"/>
  <c r="X759" i="12"/>
  <c r="X351" i="12"/>
  <c r="X214" i="12"/>
  <c r="X69" i="12"/>
  <c r="X452" i="12"/>
  <c r="X353" i="12"/>
  <c r="Z271" i="12"/>
  <c r="X271" i="12"/>
  <c r="X104" i="12"/>
  <c r="Z211" i="12"/>
  <c r="X211" i="12"/>
  <c r="Z725" i="12"/>
  <c r="X725" i="12"/>
  <c r="Z698" i="12"/>
  <c r="X698" i="12"/>
  <c r="Z153" i="12"/>
  <c r="X153" i="12"/>
  <c r="X407" i="12"/>
  <c r="X292" i="12"/>
  <c r="X734" i="12"/>
  <c r="X694" i="12"/>
  <c r="X323" i="12"/>
  <c r="X652" i="12"/>
  <c r="X203" i="12"/>
  <c r="X628" i="12"/>
  <c r="X169" i="12"/>
  <c r="X65" i="12"/>
  <c r="X302" i="12"/>
  <c r="X164" i="12"/>
  <c r="X517" i="12"/>
  <c r="Z130" i="12"/>
  <c r="X130" i="12"/>
  <c r="X737" i="12"/>
  <c r="Z371" i="12"/>
  <c r="X371" i="12"/>
  <c r="X465" i="12"/>
  <c r="Z37" i="12"/>
  <c r="X37" i="12"/>
  <c r="Z686" i="12"/>
  <c r="X686" i="12"/>
  <c r="Z363" i="12"/>
  <c r="X363" i="12"/>
  <c r="X367" i="12"/>
  <c r="Z691" i="12"/>
  <c r="X691" i="12"/>
  <c r="Z369" i="12"/>
  <c r="X369" i="12"/>
  <c r="X17" i="12"/>
  <c r="X700" i="12"/>
  <c r="X441" i="12"/>
  <c r="X252" i="12"/>
  <c r="X660" i="12"/>
  <c r="X189" i="12"/>
  <c r="X122" i="12"/>
  <c r="X469" i="12"/>
  <c r="X119" i="12"/>
  <c r="Z697" i="12"/>
  <c r="X697" i="12"/>
  <c r="X63" i="12"/>
  <c r="X279" i="12"/>
  <c r="X207" i="12"/>
  <c r="X160" i="12"/>
  <c r="X502" i="12"/>
  <c r="X151" i="12"/>
  <c r="X172" i="12"/>
  <c r="X149" i="12"/>
  <c r="Z703" i="12"/>
  <c r="X703" i="12"/>
  <c r="Z765" i="12"/>
  <c r="X765" i="12"/>
  <c r="Z616" i="12"/>
  <c r="X616" i="12"/>
  <c r="X146" i="12"/>
  <c r="X327" i="12"/>
  <c r="Z471" i="12"/>
  <c r="X471" i="12"/>
  <c r="X239" i="12"/>
  <c r="X555" i="12"/>
  <c r="X505" i="12"/>
  <c r="X276" i="12"/>
  <c r="X792" i="12"/>
  <c r="X481" i="12"/>
  <c r="Z692" i="12"/>
  <c r="X692" i="12"/>
  <c r="X199" i="12"/>
  <c r="X57" i="12"/>
  <c r="X287" i="12"/>
  <c r="X637" i="12"/>
  <c r="X770" i="12"/>
  <c r="X60" i="12"/>
  <c r="X473" i="12"/>
  <c r="X463" i="12"/>
  <c r="Z707" i="12"/>
  <c r="X707" i="12"/>
  <c r="X329" i="12"/>
  <c r="X494" i="12"/>
  <c r="Z717" i="12"/>
  <c r="X717" i="12"/>
  <c r="Z475" i="12"/>
  <c r="X475" i="12"/>
  <c r="X546" i="12"/>
  <c r="X315" i="12"/>
  <c r="X143" i="12"/>
  <c r="Z377" i="12"/>
  <c r="X377" i="12"/>
  <c r="X761" i="12"/>
  <c r="Z760" i="12"/>
  <c r="X760" i="12"/>
  <c r="Z352" i="12"/>
  <c r="X352" i="12"/>
  <c r="X299" i="12"/>
  <c r="Z269" i="12"/>
  <c r="X269" i="12"/>
  <c r="X174" i="12"/>
  <c r="X74" i="12"/>
  <c r="X93" i="12"/>
  <c r="X162" i="12"/>
  <c r="X266" i="12"/>
  <c r="Z298" i="12"/>
  <c r="X298" i="12"/>
  <c r="X467" i="12"/>
  <c r="X82" i="12"/>
  <c r="X498" i="12"/>
  <c r="X295" i="12"/>
  <c r="Z374" i="12"/>
  <c r="X374" i="12"/>
  <c r="Z699" i="12"/>
  <c r="X699" i="12"/>
  <c r="Z655" i="12"/>
  <c r="X655" i="12"/>
  <c r="X488" i="12"/>
  <c r="X89" i="12"/>
  <c r="Z733" i="12"/>
  <c r="X733" i="12"/>
  <c r="X455" i="12"/>
  <c r="X642" i="12"/>
  <c r="X195" i="12"/>
  <c r="Z657" i="12"/>
  <c r="X657" i="12"/>
  <c r="R305" i="12"/>
  <c r="R155" i="12"/>
  <c r="R323" i="12"/>
  <c r="R367" i="12"/>
  <c r="R327" i="12"/>
  <c r="R140" i="12"/>
  <c r="R364" i="12"/>
  <c r="R102" i="12"/>
  <c r="R653" i="12"/>
  <c r="R571" i="12"/>
  <c r="R788" i="12"/>
  <c r="R192" i="12"/>
  <c r="R283" i="12"/>
  <c r="R444" i="12"/>
  <c r="R209" i="12"/>
  <c r="R516" i="12"/>
  <c r="R137" i="12"/>
  <c r="R15" i="12"/>
  <c r="R246" i="12"/>
  <c r="R197" i="12"/>
  <c r="R351" i="12"/>
  <c r="R271" i="12"/>
  <c r="R652" i="12"/>
  <c r="R115" i="12"/>
  <c r="R368" i="12"/>
  <c r="R133" i="12"/>
  <c r="R791" i="12"/>
  <c r="R80" i="12"/>
  <c r="R759" i="12"/>
  <c r="R407" i="12"/>
  <c r="R252" i="12"/>
  <c r="R146" i="12"/>
  <c r="R761" i="12"/>
  <c r="R298" i="12"/>
  <c r="R699" i="12"/>
  <c r="R657" i="12"/>
  <c r="R65" i="12"/>
  <c r="R17" i="12"/>
  <c r="R63" i="12"/>
  <c r="R143" i="12"/>
  <c r="R299" i="12"/>
  <c r="R498" i="12"/>
  <c r="R655" i="12"/>
  <c r="R89" i="12"/>
  <c r="R690" i="12"/>
  <c r="R234" i="12"/>
  <c r="R380" i="12"/>
  <c r="R365" i="12"/>
  <c r="R606" i="12"/>
  <c r="R485" i="12"/>
  <c r="R764" i="12"/>
  <c r="R662" i="12"/>
  <c r="R705" i="12"/>
  <c r="R693" i="12"/>
  <c r="R710" i="12"/>
  <c r="R647" i="12"/>
  <c r="R457" i="12"/>
  <c r="R158" i="12"/>
  <c r="R126" i="12"/>
  <c r="R312" i="12"/>
  <c r="R778" i="12"/>
  <c r="R357" i="12"/>
  <c r="R214" i="12"/>
  <c r="R211" i="12"/>
  <c r="R153" i="12"/>
  <c r="R694" i="12"/>
  <c r="R203" i="12"/>
  <c r="O629" i="12"/>
  <c r="R452" i="12"/>
  <c r="R169" i="12"/>
  <c r="R686" i="12"/>
  <c r="R122" i="12"/>
  <c r="R502" i="12"/>
  <c r="R792" i="12"/>
  <c r="R174" i="12"/>
  <c r="R371" i="12"/>
  <c r="R363" i="12"/>
  <c r="R469" i="12"/>
  <c r="R765" i="12"/>
  <c r="R555" i="12"/>
  <c r="R57" i="12"/>
  <c r="R473" i="12"/>
  <c r="R467" i="12"/>
  <c r="R130" i="12"/>
  <c r="R691" i="12"/>
  <c r="R700" i="12"/>
  <c r="R119" i="12"/>
  <c r="R160" i="12"/>
  <c r="R151" i="12"/>
  <c r="R616" i="12"/>
  <c r="R692" i="12"/>
  <c r="R315" i="12"/>
  <c r="R377" i="12"/>
  <c r="R269" i="12"/>
  <c r="R295" i="12"/>
  <c r="R167" i="12"/>
  <c r="R370" i="12"/>
  <c r="R20" i="12"/>
  <c r="R221" i="12"/>
  <c r="R696" i="12"/>
  <c r="R86" i="12"/>
  <c r="R702" i="12"/>
  <c r="R33" i="12"/>
  <c r="R773" i="12"/>
  <c r="R96" i="12"/>
  <c r="R29" i="12"/>
  <c r="R439" i="12"/>
  <c r="R708" i="12"/>
  <c r="R135" i="12"/>
  <c r="R69" i="12"/>
  <c r="R725" i="12"/>
  <c r="R292" i="12"/>
  <c r="R687" i="12"/>
  <c r="R448" i="12"/>
  <c r="R718" i="12"/>
  <c r="R353" i="12"/>
  <c r="R698" i="12"/>
  <c r="R734" i="12"/>
  <c r="R164" i="12"/>
  <c r="R149" i="12"/>
  <c r="R239" i="12"/>
  <c r="R352" i="12"/>
  <c r="R488" i="12"/>
  <c r="R517" i="12"/>
  <c r="R660" i="12"/>
  <c r="R207" i="12"/>
  <c r="R471" i="12"/>
  <c r="R481" i="12"/>
  <c r="R162" i="12"/>
  <c r="R302" i="12"/>
  <c r="R465" i="12"/>
  <c r="R703" i="12"/>
  <c r="R505" i="12"/>
  <c r="R287" i="12"/>
  <c r="R770" i="12"/>
  <c r="R463" i="12"/>
  <c r="R494" i="12"/>
  <c r="R475" i="12"/>
  <c r="R74" i="12"/>
  <c r="R82" i="12"/>
  <c r="R733" i="12"/>
  <c r="R455" i="12"/>
  <c r="R737" i="12"/>
  <c r="R37" i="12"/>
  <c r="R369" i="12"/>
  <c r="R441" i="12"/>
  <c r="R189" i="12"/>
  <c r="R697" i="12"/>
  <c r="R279" i="12"/>
  <c r="R172" i="12"/>
  <c r="R276" i="12"/>
  <c r="R199" i="12"/>
  <c r="R637" i="12"/>
  <c r="R60" i="12"/>
  <c r="R707" i="12"/>
  <c r="R329" i="12"/>
  <c r="R717" i="12"/>
  <c r="R546" i="12"/>
  <c r="R760" i="12"/>
  <c r="R93" i="12"/>
  <c r="R266" i="12"/>
  <c r="R374" i="12"/>
  <c r="R642" i="12"/>
  <c r="R195" i="12"/>
  <c r="S32" i="12"/>
  <c r="R32" i="12"/>
  <c r="S423" i="12"/>
  <c r="R423" i="12"/>
  <c r="S476" i="12"/>
  <c r="R476" i="12"/>
  <c r="S424" i="12"/>
  <c r="R424" i="12"/>
  <c r="S774" i="12"/>
  <c r="R774" i="12"/>
  <c r="S408" i="12"/>
  <c r="R408" i="12"/>
  <c r="S466" i="12"/>
  <c r="R466" i="12"/>
  <c r="S121" i="12"/>
  <c r="R121" i="12"/>
  <c r="S472" i="12"/>
  <c r="R472" i="12"/>
  <c r="S464" i="12"/>
  <c r="R464" i="12"/>
  <c r="S445" i="12"/>
  <c r="R445" i="12"/>
  <c r="S468" i="12"/>
  <c r="R468" i="12"/>
  <c r="S501" i="12"/>
  <c r="R501" i="12"/>
  <c r="S71" i="12"/>
  <c r="R71" i="12"/>
  <c r="S415" i="12"/>
  <c r="R415" i="12"/>
  <c r="S278" i="12"/>
  <c r="R278" i="12"/>
  <c r="S628" i="12"/>
  <c r="R628" i="12"/>
  <c r="S579" i="12"/>
  <c r="R579" i="12"/>
  <c r="S416" i="12"/>
  <c r="R416" i="12"/>
  <c r="S180" i="12"/>
  <c r="R180" i="12"/>
  <c r="S220" i="12"/>
  <c r="R220" i="12"/>
  <c r="S793" i="12"/>
  <c r="R793" i="12"/>
  <c r="S638" i="12"/>
  <c r="R638" i="12"/>
  <c r="S62" i="12"/>
  <c r="R62" i="12"/>
  <c r="S547" i="12"/>
  <c r="R547" i="12"/>
  <c r="S442" i="12"/>
  <c r="R442" i="12"/>
  <c r="S522" i="12"/>
  <c r="R522" i="12"/>
  <c r="S104" i="12"/>
  <c r="R104" i="12"/>
  <c r="S771" i="12"/>
  <c r="R771" i="12"/>
  <c r="S316" i="12"/>
  <c r="R316" i="12"/>
  <c r="S399" i="12"/>
  <c r="R399" i="12"/>
  <c r="S219" i="12"/>
  <c r="R219" i="12"/>
  <c r="S67" i="12"/>
  <c r="R67" i="12"/>
  <c r="S124" i="12"/>
  <c r="R124" i="12"/>
  <c r="S325" i="12"/>
  <c r="R325" i="12"/>
  <c r="S443" i="12"/>
  <c r="R443" i="12"/>
  <c r="S87" i="12"/>
  <c r="R87" i="12"/>
  <c r="S68" i="12"/>
  <c r="R68" i="12"/>
  <c r="S328" i="12"/>
  <c r="R328" i="12"/>
  <c r="S125" i="12"/>
  <c r="R125" i="12"/>
  <c r="S145" i="12"/>
  <c r="R145" i="12"/>
  <c r="S297" i="12"/>
  <c r="R297" i="12"/>
  <c r="S88" i="12"/>
  <c r="R88" i="12"/>
  <c r="S440" i="12"/>
  <c r="R440" i="12"/>
  <c r="S449" i="12"/>
  <c r="R449" i="12"/>
  <c r="S103" i="12"/>
  <c r="R103" i="12"/>
  <c r="S654" i="12"/>
  <c r="R654" i="12"/>
  <c r="S663" i="12"/>
  <c r="R663" i="12"/>
  <c r="S458" i="12"/>
  <c r="R458" i="12"/>
  <c r="S16" i="12"/>
  <c r="R16" i="12"/>
  <c r="S247" i="12"/>
  <c r="R247" i="12"/>
  <c r="S313" i="12"/>
  <c r="R313" i="12"/>
  <c r="S70" i="12"/>
  <c r="R70" i="12"/>
  <c r="S277" i="12"/>
  <c r="R277" i="12"/>
  <c r="O105" i="12"/>
  <c r="Q105" i="12" s="1"/>
  <c r="W105" i="12" s="1"/>
  <c r="S102" i="12"/>
  <c r="S298" i="12"/>
  <c r="S616" i="12"/>
  <c r="S370" i="12"/>
  <c r="S33" i="12"/>
  <c r="S29" i="12"/>
  <c r="S708" i="12"/>
  <c r="S653" i="12"/>
  <c r="S15" i="12"/>
  <c r="S352" i="12"/>
  <c r="S765" i="12"/>
  <c r="S691" i="12"/>
  <c r="S703" i="12"/>
  <c r="S475" i="12"/>
  <c r="S37" i="12"/>
  <c r="S697" i="12"/>
  <c r="S687" i="12"/>
  <c r="S368" i="12"/>
  <c r="S791" i="12"/>
  <c r="S718" i="12"/>
  <c r="S760" i="12"/>
  <c r="S733" i="12"/>
  <c r="O326" i="12"/>
  <c r="Q326" i="12" s="1"/>
  <c r="W326" i="12" s="1"/>
  <c r="O523" i="12"/>
  <c r="Q523" i="12" s="1"/>
  <c r="W523" i="12" s="1"/>
  <c r="S725" i="12"/>
  <c r="S364" i="12"/>
  <c r="S516" i="12"/>
  <c r="S471" i="12"/>
  <c r="S693" i="12"/>
  <c r="S699" i="12"/>
  <c r="O368" i="12"/>
  <c r="S367" i="12"/>
  <c r="O253" i="12"/>
  <c r="S252" i="12"/>
  <c r="O177" i="12"/>
  <c r="Q177" i="12" s="1"/>
  <c r="R177" i="12" s="1"/>
  <c r="S176" i="12"/>
  <c r="O328" i="12"/>
  <c r="S327" i="12"/>
  <c r="O600" i="12"/>
  <c r="S599" i="12"/>
  <c r="O354" i="12"/>
  <c r="S353" i="12"/>
  <c r="O347" i="12"/>
  <c r="Q347" i="12" s="1"/>
  <c r="W347" i="12" s="1"/>
  <c r="S346" i="12"/>
  <c r="O293" i="12"/>
  <c r="Q293" i="12" s="1"/>
  <c r="W293" i="12" s="1"/>
  <c r="S292" i="12"/>
  <c r="O572" i="12"/>
  <c r="Q572" i="12" s="1"/>
  <c r="W572" i="12" s="1"/>
  <c r="S571" i="12"/>
  <c r="O193" i="12"/>
  <c r="Q193" i="12" s="1"/>
  <c r="S192" i="12"/>
  <c r="O210" i="12"/>
  <c r="Q210" i="12" s="1"/>
  <c r="W210" i="12" s="1"/>
  <c r="S209" i="12"/>
  <c r="O643" i="12"/>
  <c r="S642" i="12"/>
  <c r="O518" i="12"/>
  <c r="Q518" i="12" s="1"/>
  <c r="W518" i="12" s="1"/>
  <c r="S517" i="12"/>
  <c r="O18" i="12"/>
  <c r="Q18" i="12" s="1"/>
  <c r="R18" i="12" s="1"/>
  <c r="S17" i="12"/>
  <c r="O470" i="12"/>
  <c r="Q470" i="12" s="1"/>
  <c r="W470" i="12" s="1"/>
  <c r="S469" i="12"/>
  <c r="O64" i="12"/>
  <c r="Q64" i="12" s="1"/>
  <c r="W64" i="12" s="1"/>
  <c r="S63" i="12"/>
  <c r="O397" i="12"/>
  <c r="Q397" i="12" s="1"/>
  <c r="S396" i="12"/>
  <c r="O532" i="12"/>
  <c r="Q532" i="12" s="1"/>
  <c r="W532" i="12" s="1"/>
  <c r="S531" i="12"/>
  <c r="O556" i="12"/>
  <c r="Q556" i="12" s="1"/>
  <c r="W556" i="12" s="1"/>
  <c r="S555" i="12"/>
  <c r="O482" i="12"/>
  <c r="Q482" i="12" s="1"/>
  <c r="W482" i="12" s="1"/>
  <c r="S481" i="12"/>
  <c r="O474" i="12"/>
  <c r="Q474" i="12" s="1"/>
  <c r="W474" i="12" s="1"/>
  <c r="S473" i="12"/>
  <c r="O585" i="12"/>
  <c r="Q585" i="12" s="1"/>
  <c r="R585" i="12" s="1"/>
  <c r="S584" i="12"/>
  <c r="O753" i="12"/>
  <c r="S752" i="12"/>
  <c r="O699" i="12"/>
  <c r="S698" i="12"/>
  <c r="O408" i="12"/>
  <c r="S407" i="12"/>
  <c r="O324" i="12"/>
  <c r="Q324" i="12" s="1"/>
  <c r="W324" i="12" s="1"/>
  <c r="S323" i="12"/>
  <c r="O569" i="12"/>
  <c r="Q569" i="12" s="1"/>
  <c r="W569" i="12" s="1"/>
  <c r="S568" i="12"/>
  <c r="O262" i="12"/>
  <c r="Q262" i="12" s="1"/>
  <c r="R262" i="12" s="1"/>
  <c r="S261" i="12"/>
  <c r="O811" i="12"/>
  <c r="Q811" i="12" s="1"/>
  <c r="W811" i="12" s="1"/>
  <c r="S810" i="12"/>
  <c r="O691" i="12"/>
  <c r="S690" i="12"/>
  <c r="O235" i="12"/>
  <c r="Q235" i="12" s="1"/>
  <c r="W235" i="12" s="1"/>
  <c r="S234" i="12"/>
  <c r="O381" i="12"/>
  <c r="Q381" i="12" s="1"/>
  <c r="S380" i="12"/>
  <c r="O366" i="12"/>
  <c r="Q366" i="12" s="1"/>
  <c r="W366" i="12" s="1"/>
  <c r="S365" i="12"/>
  <c r="O607" i="12"/>
  <c r="S606" i="12"/>
  <c r="O335" i="12"/>
  <c r="Q335" i="12" s="1"/>
  <c r="W335" i="12" s="1"/>
  <c r="S334" i="12"/>
  <c r="O486" i="12"/>
  <c r="Q486" i="12" s="1"/>
  <c r="W486" i="12" s="1"/>
  <c r="S485" i="12"/>
  <c r="O765" i="12"/>
  <c r="S764" i="12"/>
  <c r="O663" i="12"/>
  <c r="S662" i="12"/>
  <c r="O706" i="12"/>
  <c r="S705" i="12"/>
  <c r="O711" i="12"/>
  <c r="Q711" i="12" s="1"/>
  <c r="W711" i="12" s="1"/>
  <c r="S710" i="12"/>
  <c r="O648" i="12"/>
  <c r="Q648" i="12" s="1"/>
  <c r="R648" i="12" s="1"/>
  <c r="S647" i="12"/>
  <c r="O458" i="12"/>
  <c r="S457" i="12"/>
  <c r="O796" i="12"/>
  <c r="S795" i="12"/>
  <c r="O159" i="12"/>
  <c r="Q159" i="12" s="1"/>
  <c r="W159" i="12" s="1"/>
  <c r="S158" i="12"/>
  <c r="O127" i="12"/>
  <c r="Q127" i="12" s="1"/>
  <c r="R127" i="12" s="1"/>
  <c r="S126" i="12"/>
  <c r="O313" i="12"/>
  <c r="S312" i="12"/>
  <c r="O684" i="12"/>
  <c r="S683" i="12"/>
  <c r="O390" i="12"/>
  <c r="Q390" i="12" s="1"/>
  <c r="W390" i="12" s="1"/>
  <c r="S389" i="12"/>
  <c r="O144" i="12"/>
  <c r="Q144" i="12" s="1"/>
  <c r="W144" i="12" s="1"/>
  <c r="S143" i="12"/>
  <c r="O225" i="12"/>
  <c r="Q225" i="12" s="1"/>
  <c r="R225" i="12" s="1"/>
  <c r="S224" i="12"/>
  <c r="O300" i="12"/>
  <c r="Q300" i="12" s="1"/>
  <c r="W300" i="12" s="1"/>
  <c r="S299" i="12"/>
  <c r="O163" i="12"/>
  <c r="Q163" i="12" s="1"/>
  <c r="W163" i="12" s="1"/>
  <c r="S162" i="12"/>
  <c r="O468" i="12"/>
  <c r="S467" i="12"/>
  <c r="O499" i="12"/>
  <c r="Q499" i="12" s="1"/>
  <c r="R499" i="12" s="1"/>
  <c r="S498" i="12"/>
  <c r="O272" i="12"/>
  <c r="Q272" i="12" s="1"/>
  <c r="S271" i="12"/>
  <c r="O309" i="12"/>
  <c r="Q309" i="12" s="1"/>
  <c r="S308" i="12"/>
  <c r="O489" i="12"/>
  <c r="Q489" i="12" s="1"/>
  <c r="R489" i="12" s="1"/>
  <c r="S488" i="12"/>
  <c r="O39" i="12"/>
  <c r="S38" i="12"/>
  <c r="O421" i="12"/>
  <c r="S420" i="12"/>
  <c r="O658" i="12"/>
  <c r="Q658" i="12" s="1"/>
  <c r="W658" i="12" s="1"/>
  <c r="S657" i="12"/>
  <c r="O170" i="12"/>
  <c r="Q170" i="12" s="1"/>
  <c r="W170" i="12" s="1"/>
  <c r="S169" i="12"/>
  <c r="O687" i="12"/>
  <c r="S686" i="12"/>
  <c r="O123" i="12"/>
  <c r="Q123" i="12" s="1"/>
  <c r="W123" i="12" s="1"/>
  <c r="S122" i="12"/>
  <c r="O503" i="12"/>
  <c r="Q503" i="12" s="1"/>
  <c r="W503" i="12" s="1"/>
  <c r="S502" i="12"/>
  <c r="O147" i="12"/>
  <c r="Q147" i="12" s="1"/>
  <c r="W147" i="12" s="1"/>
  <c r="S146" i="12"/>
  <c r="O529" i="12"/>
  <c r="Q529" i="12" s="1"/>
  <c r="W529" i="12" s="1"/>
  <c r="S528" i="12"/>
  <c r="O375" i="12"/>
  <c r="Q375" i="12" s="1"/>
  <c r="R375" i="12" s="1"/>
  <c r="S374" i="12"/>
  <c r="O645" i="12"/>
  <c r="Q645" i="12" s="1"/>
  <c r="W645" i="12" s="1"/>
  <c r="S644" i="12"/>
  <c r="O543" i="12"/>
  <c r="Q543" i="12" s="1"/>
  <c r="W543" i="12" s="1"/>
  <c r="S542" i="12"/>
  <c r="O445" i="12"/>
  <c r="O446" i="12" s="1"/>
  <c r="S444" i="12"/>
  <c r="O349" i="12"/>
  <c r="S348" i="12"/>
  <c r="O232" i="12"/>
  <c r="Q232" i="12" s="1"/>
  <c r="R232" i="12" s="1"/>
  <c r="S231" i="12"/>
  <c r="O725" i="12"/>
  <c r="S724" i="12"/>
  <c r="O196" i="12"/>
  <c r="Q196" i="12" s="1"/>
  <c r="W196" i="12" s="1"/>
  <c r="S195" i="12"/>
  <c r="O66" i="12"/>
  <c r="Q66" i="12" s="1"/>
  <c r="W66" i="12" s="1"/>
  <c r="S65" i="12"/>
  <c r="O372" i="12"/>
  <c r="S371" i="12"/>
  <c r="O364" i="12"/>
  <c r="S363" i="12"/>
  <c r="O661" i="12"/>
  <c r="Q661" i="12" s="1"/>
  <c r="W661" i="12" s="1"/>
  <c r="S660" i="12"/>
  <c r="O208" i="12"/>
  <c r="Q208" i="12" s="1"/>
  <c r="W208" i="12" s="1"/>
  <c r="S207" i="12"/>
  <c r="O541" i="12"/>
  <c r="Q541" i="12" s="1"/>
  <c r="W541" i="12" s="1"/>
  <c r="S540" i="12"/>
  <c r="O618" i="12"/>
  <c r="S617" i="12"/>
  <c r="O58" i="12"/>
  <c r="Q58" i="12" s="1"/>
  <c r="W58" i="12" s="1"/>
  <c r="S57" i="12"/>
  <c r="O198" i="12"/>
  <c r="Q198" i="12" s="1"/>
  <c r="W198" i="12" s="1"/>
  <c r="S197" i="12"/>
  <c r="O352" i="12"/>
  <c r="S351" i="12"/>
  <c r="O384" i="12"/>
  <c r="Q384" i="12" s="1"/>
  <c r="S383" i="12"/>
  <c r="O735" i="12"/>
  <c r="S734" i="12"/>
  <c r="O461" i="12"/>
  <c r="Q461" i="12" s="1"/>
  <c r="W461" i="12" s="1"/>
  <c r="S460" i="12"/>
  <c r="O168" i="12"/>
  <c r="Q168" i="12" s="1"/>
  <c r="W168" i="12" s="1"/>
  <c r="S167" i="12"/>
  <c r="O303" i="12"/>
  <c r="Q303" i="12" s="1"/>
  <c r="W303" i="12" s="1"/>
  <c r="S302" i="12"/>
  <c r="O131" i="12"/>
  <c r="Q131" i="12" s="1"/>
  <c r="W131" i="12" s="1"/>
  <c r="S130" i="12"/>
  <c r="O466" i="12"/>
  <c r="S465" i="12"/>
  <c r="O701" i="12"/>
  <c r="S700" i="12"/>
  <c r="O318" i="12"/>
  <c r="Q318" i="12" s="1"/>
  <c r="W318" i="12" s="1"/>
  <c r="S317" i="12"/>
  <c r="O120" i="12"/>
  <c r="Q120" i="12" s="1"/>
  <c r="W120" i="12" s="1"/>
  <c r="S119" i="12"/>
  <c r="O410" i="12"/>
  <c r="Q410" i="12" s="1"/>
  <c r="R410" i="12" s="1"/>
  <c r="S409" i="12"/>
  <c r="O161" i="12"/>
  <c r="Q161" i="12" s="1"/>
  <c r="W161" i="12" s="1"/>
  <c r="S160" i="12"/>
  <c r="O604" i="12"/>
  <c r="Q604" i="12" s="1"/>
  <c r="W604" i="12" s="1"/>
  <c r="S603" i="12"/>
  <c r="O152" i="12"/>
  <c r="Q152" i="12" s="1"/>
  <c r="W152" i="12" s="1"/>
  <c r="S151" i="12"/>
  <c r="O506" i="12"/>
  <c r="Q506" i="12" s="1"/>
  <c r="S505" i="12"/>
  <c r="O552" i="12"/>
  <c r="Q552" i="12" s="1"/>
  <c r="R552" i="12" s="1"/>
  <c r="S551" i="12"/>
  <c r="O693" i="12"/>
  <c r="S692" i="12"/>
  <c r="O288" i="12"/>
  <c r="S287" i="12"/>
  <c r="O27" i="12"/>
  <c r="Q27" i="12" s="1"/>
  <c r="R27" i="12" s="1"/>
  <c r="S26" i="12"/>
  <c r="O771" i="12"/>
  <c r="S770" i="12"/>
  <c r="O464" i="12"/>
  <c r="S463" i="12"/>
  <c r="O495" i="12"/>
  <c r="Q495" i="12" s="1"/>
  <c r="S494" i="12"/>
  <c r="O316" i="12"/>
  <c r="S315" i="12"/>
  <c r="O779" i="12"/>
  <c r="Q779" i="12" s="1"/>
  <c r="W779" i="12" s="1"/>
  <c r="S778" i="12"/>
  <c r="O358" i="12"/>
  <c r="Q358" i="12" s="1"/>
  <c r="W358" i="12" s="1"/>
  <c r="S357" i="12"/>
  <c r="O215" i="12"/>
  <c r="Q215" i="12" s="1"/>
  <c r="S214" i="12"/>
  <c r="O713" i="12"/>
  <c r="Q713" i="12" s="1"/>
  <c r="W713" i="12" s="1"/>
  <c r="S712" i="12"/>
  <c r="O526" i="12"/>
  <c r="Q526" i="12" s="1"/>
  <c r="S525" i="12"/>
  <c r="O431" i="12"/>
  <c r="Q431" i="12" s="1"/>
  <c r="W431" i="12" s="1"/>
  <c r="S430" i="12"/>
  <c r="O621" i="12"/>
  <c r="S620" i="12"/>
  <c r="O520" i="12"/>
  <c r="Q520" i="12" s="1"/>
  <c r="W520" i="12" s="1"/>
  <c r="S519" i="12"/>
  <c r="O653" i="12"/>
  <c r="O654" i="12" s="1"/>
  <c r="S652" i="12"/>
  <c r="O182" i="12"/>
  <c r="Q182" i="12" s="1"/>
  <c r="W182" i="12" s="1"/>
  <c r="S181" i="12"/>
  <c r="O674" i="12"/>
  <c r="Q674" i="12" s="1"/>
  <c r="W674" i="12" s="1"/>
  <c r="S673" i="12"/>
  <c r="O338" i="12"/>
  <c r="Q338" i="12" s="1"/>
  <c r="W338" i="12" s="1"/>
  <c r="S337" i="12"/>
  <c r="O150" i="12"/>
  <c r="Q150" i="12" s="1"/>
  <c r="W150" i="12" s="1"/>
  <c r="S149" i="12"/>
  <c r="O240" i="12"/>
  <c r="Q240" i="12" s="1"/>
  <c r="R240" i="12" s="1"/>
  <c r="S239" i="12"/>
  <c r="O109" i="12"/>
  <c r="Q109" i="12" s="1"/>
  <c r="W109" i="12" s="1"/>
  <c r="S108" i="12"/>
  <c r="O791" i="12"/>
  <c r="S790" i="12"/>
  <c r="O760" i="12"/>
  <c r="S759" i="12"/>
  <c r="O418" i="12"/>
  <c r="Q418" i="12" s="1"/>
  <c r="W418" i="12" s="1"/>
  <c r="S417" i="12"/>
  <c r="O247" i="12"/>
  <c r="S246" i="12"/>
  <c r="O175" i="12"/>
  <c r="Q175" i="12" s="1"/>
  <c r="W175" i="12" s="1"/>
  <c r="S174" i="12"/>
  <c r="O11" i="12"/>
  <c r="Q11" i="12" s="1"/>
  <c r="S10" i="12"/>
  <c r="O35" i="12"/>
  <c r="Q35" i="12" s="1"/>
  <c r="R35" i="12" s="1"/>
  <c r="S34" i="12"/>
  <c r="O222" i="12"/>
  <c r="S221" i="12"/>
  <c r="O697" i="12"/>
  <c r="S696" i="12"/>
  <c r="O426" i="12"/>
  <c r="Q426" i="12" s="1"/>
  <c r="S425" i="12"/>
  <c r="O703" i="12"/>
  <c r="S702" i="12"/>
  <c r="O774" i="12"/>
  <c r="S773" i="12"/>
  <c r="O97" i="12"/>
  <c r="Q97" i="12" s="1"/>
  <c r="W97" i="12" s="1"/>
  <c r="S96" i="12"/>
  <c r="O440" i="12"/>
  <c r="S439" i="12"/>
  <c r="O136" i="12"/>
  <c r="Q136" i="12" s="1"/>
  <c r="W136" i="12" s="1"/>
  <c r="S135" i="12"/>
  <c r="O75" i="12"/>
  <c r="S74" i="12"/>
  <c r="O83" i="12"/>
  <c r="Q83" i="12" s="1"/>
  <c r="W83" i="12" s="1"/>
  <c r="S82" i="12"/>
  <c r="O656" i="12"/>
  <c r="Q656" i="12" s="1"/>
  <c r="W656" i="12" s="1"/>
  <c r="S655" i="12"/>
  <c r="O237" i="12"/>
  <c r="Q237" i="12" s="1"/>
  <c r="W237" i="12" s="1"/>
  <c r="S236" i="12"/>
  <c r="O549" i="12"/>
  <c r="Q549" i="12" s="1"/>
  <c r="S548" i="12"/>
  <c r="O370" i="12"/>
  <c r="S369" i="12"/>
  <c r="O49" i="12"/>
  <c r="Q49" i="12" s="1"/>
  <c r="R49" i="12" s="1"/>
  <c r="S48" i="12"/>
  <c r="O442" i="12"/>
  <c r="O443" i="12" s="1"/>
  <c r="S441" i="12"/>
  <c r="O190" i="12"/>
  <c r="Q190" i="12" s="1"/>
  <c r="S189" i="12"/>
  <c r="O280" i="12"/>
  <c r="Q280" i="12" s="1"/>
  <c r="W280" i="12" s="1"/>
  <c r="S279" i="12"/>
  <c r="O394" i="12"/>
  <c r="Q394" i="12" s="1"/>
  <c r="W394" i="12" s="1"/>
  <c r="S393" i="12"/>
  <c r="O173" i="12"/>
  <c r="Q173" i="12" s="1"/>
  <c r="W173" i="12" s="1"/>
  <c r="S172" i="12"/>
  <c r="O277" i="12"/>
  <c r="O278" i="12" s="1"/>
  <c r="S276" i="12"/>
  <c r="O200" i="12"/>
  <c r="Q200" i="12" s="1"/>
  <c r="R200" i="12" s="1"/>
  <c r="S199" i="12"/>
  <c r="O566" i="12"/>
  <c r="Q566" i="12" s="1"/>
  <c r="R566" i="12" s="1"/>
  <c r="S565" i="12"/>
  <c r="O638" i="12"/>
  <c r="S637" i="12"/>
  <c r="O61" i="12"/>
  <c r="Q61" i="12" s="1"/>
  <c r="W61" i="12" s="1"/>
  <c r="S60" i="12"/>
  <c r="O708" i="12"/>
  <c r="S707" i="12"/>
  <c r="O330" i="12"/>
  <c r="Q330" i="12" s="1"/>
  <c r="W330" i="12" s="1"/>
  <c r="S329" i="12"/>
  <c r="O718" i="12"/>
  <c r="S717" i="12"/>
  <c r="O547" i="12"/>
  <c r="S546" i="12"/>
  <c r="O31" i="12"/>
  <c r="Q31" i="12" s="1"/>
  <c r="W31" i="12" s="1"/>
  <c r="S30" i="12"/>
  <c r="O509" i="12"/>
  <c r="Q509" i="12" s="1"/>
  <c r="W509" i="12" s="1"/>
  <c r="S508" i="12"/>
  <c r="O596" i="12"/>
  <c r="S595" i="12"/>
  <c r="O70" i="12"/>
  <c r="O71" i="12" s="1"/>
  <c r="S69" i="12"/>
  <c r="O578" i="12"/>
  <c r="Q578" i="12" s="1"/>
  <c r="W578" i="12" s="1"/>
  <c r="S577" i="12"/>
  <c r="O723" i="12"/>
  <c r="Q723" i="12" s="1"/>
  <c r="W723" i="12" s="1"/>
  <c r="S722" i="12"/>
  <c r="O296" i="12"/>
  <c r="Q296" i="12" s="1"/>
  <c r="W296" i="12" s="1"/>
  <c r="S295" i="12"/>
  <c r="O212" i="12"/>
  <c r="Q212" i="12" s="1"/>
  <c r="W212" i="12" s="1"/>
  <c r="S211" i="12"/>
  <c r="O154" i="12"/>
  <c r="Q154" i="12" s="1"/>
  <c r="W154" i="12" s="1"/>
  <c r="S153" i="12"/>
  <c r="O695" i="12"/>
  <c r="S694" i="12"/>
  <c r="O204" i="12"/>
  <c r="Q204" i="12" s="1"/>
  <c r="S203" i="12"/>
  <c r="O165" i="12"/>
  <c r="Q165" i="12" s="1"/>
  <c r="W165" i="12" s="1"/>
  <c r="S164" i="12"/>
  <c r="O793" i="12"/>
  <c r="S792" i="12"/>
  <c r="O562" i="12"/>
  <c r="Q562" i="12" s="1"/>
  <c r="W562" i="12" s="1"/>
  <c r="S561" i="12"/>
  <c r="O515" i="12"/>
  <c r="Q515" i="12" s="1"/>
  <c r="W515" i="12" s="1"/>
  <c r="S514" i="12"/>
  <c r="O609" i="12"/>
  <c r="Q609" i="12" s="1"/>
  <c r="R609" i="12" s="1"/>
  <c r="S608" i="12"/>
  <c r="O453" i="12"/>
  <c r="S452" i="12"/>
  <c r="O733" i="12"/>
  <c r="S732" i="12"/>
  <c r="O141" i="12"/>
  <c r="Q141" i="12" s="1"/>
  <c r="R141" i="12" s="1"/>
  <c r="S140" i="12"/>
  <c r="O257" i="12"/>
  <c r="Q257" i="12" s="1"/>
  <c r="W257" i="12" s="1"/>
  <c r="S256" i="12"/>
  <c r="O789" i="12"/>
  <c r="Q789" i="12" s="1"/>
  <c r="W789" i="12" s="1"/>
  <c r="S788" i="12"/>
  <c r="O100" i="12"/>
  <c r="Q100" i="12" s="1"/>
  <c r="W100" i="12" s="1"/>
  <c r="S99" i="12"/>
  <c r="O284" i="12"/>
  <c r="S283" i="12"/>
  <c r="O138" i="12"/>
  <c r="Q138" i="12" s="1"/>
  <c r="W138" i="12" s="1"/>
  <c r="S137" i="12"/>
  <c r="O762" i="12"/>
  <c r="Q762" i="12" s="1"/>
  <c r="W762" i="12" s="1"/>
  <c r="S761" i="12"/>
  <c r="O360" i="12"/>
  <c r="Q360" i="12" s="1"/>
  <c r="S359" i="12"/>
  <c r="O53" i="12"/>
  <c r="Q53" i="12" s="1"/>
  <c r="S52" i="12"/>
  <c r="O21" i="12"/>
  <c r="Q21" i="12" s="1"/>
  <c r="S20" i="12"/>
  <c r="O87" i="12"/>
  <c r="O88" i="12" s="1"/>
  <c r="S86" i="12"/>
  <c r="O616" i="12"/>
  <c r="S615" i="12"/>
  <c r="O249" i="12"/>
  <c r="Q249" i="12" s="1"/>
  <c r="R249" i="12" s="1"/>
  <c r="S248" i="12"/>
  <c r="O344" i="12"/>
  <c r="Q344" i="12" s="1"/>
  <c r="W344" i="12" s="1"/>
  <c r="S343" i="12"/>
  <c r="O478" i="12"/>
  <c r="Q478" i="12" s="1"/>
  <c r="W478" i="12" s="1"/>
  <c r="S477" i="12"/>
  <c r="O378" i="12"/>
  <c r="S377" i="12"/>
  <c r="O270" i="12"/>
  <c r="Q270" i="12" s="1"/>
  <c r="W270" i="12" s="1"/>
  <c r="S269" i="12"/>
  <c r="O403" i="12"/>
  <c r="Q403" i="12" s="1"/>
  <c r="R403" i="12" s="1"/>
  <c r="S402" i="12"/>
  <c r="O414" i="12"/>
  <c r="Q414" i="12" s="1"/>
  <c r="W414" i="12" s="1"/>
  <c r="S413" i="12"/>
  <c r="O90" i="12"/>
  <c r="Q90" i="12" s="1"/>
  <c r="W90" i="12" s="1"/>
  <c r="S89" i="12"/>
  <c r="O45" i="12"/>
  <c r="Q45" i="12" s="1"/>
  <c r="S44" i="12"/>
  <c r="O612" i="12"/>
  <c r="Q612" i="12" s="1"/>
  <c r="W612" i="12" s="1"/>
  <c r="S611" i="12"/>
  <c r="O116" i="12"/>
  <c r="Q116" i="12" s="1"/>
  <c r="R116" i="12" s="1"/>
  <c r="S115" i="12"/>
  <c r="O738" i="12"/>
  <c r="Q738" i="12" s="1"/>
  <c r="W738" i="12" s="1"/>
  <c r="S737" i="12"/>
  <c r="O593" i="12"/>
  <c r="Q593" i="12" s="1"/>
  <c r="W593" i="12" s="1"/>
  <c r="S592" i="12"/>
  <c r="O228" i="12"/>
  <c r="Q228" i="12" s="1"/>
  <c r="R228" i="12" s="1"/>
  <c r="S227" i="12"/>
  <c r="O244" i="12"/>
  <c r="S243" i="12"/>
  <c r="O435" i="12"/>
  <c r="Q435" i="12" s="1"/>
  <c r="R435" i="12" s="1"/>
  <c r="S434" i="12"/>
  <c r="O306" i="12"/>
  <c r="Q306" i="12" s="1"/>
  <c r="W306" i="12" s="1"/>
  <c r="S305" i="12"/>
  <c r="O134" i="12"/>
  <c r="Q134" i="12" s="1"/>
  <c r="W134" i="12" s="1"/>
  <c r="S133" i="12"/>
  <c r="O512" i="12"/>
  <c r="Q512" i="12" s="1"/>
  <c r="W512" i="12" s="1"/>
  <c r="S511" i="12"/>
  <c r="O218" i="12"/>
  <c r="Q218" i="12" s="1"/>
  <c r="W218" i="12" s="1"/>
  <c r="S217" i="12"/>
  <c r="O558" i="12"/>
  <c r="Q558" i="12" s="1"/>
  <c r="W558" i="12" s="1"/>
  <c r="S557" i="12"/>
  <c r="O626" i="12"/>
  <c r="S625" i="12"/>
  <c r="O3" i="12"/>
  <c r="Q3" i="12" s="1"/>
  <c r="R3" i="12" s="1"/>
  <c r="S2" i="12"/>
  <c r="O433" i="12"/>
  <c r="Q433" i="12" s="1"/>
  <c r="W433" i="12" s="1"/>
  <c r="S432" i="12"/>
  <c r="O156" i="12"/>
  <c r="Q156" i="12" s="1"/>
  <c r="W156" i="12" s="1"/>
  <c r="S155" i="12"/>
  <c r="O449" i="12"/>
  <c r="S448" i="12"/>
  <c r="O265" i="12"/>
  <c r="Q265" i="12" s="1"/>
  <c r="W265" i="12" s="1"/>
  <c r="S264" i="12"/>
  <c r="O81" i="12"/>
  <c r="S80" i="12"/>
  <c r="O185" i="12"/>
  <c r="Q185" i="12" s="1"/>
  <c r="W185" i="12" s="1"/>
  <c r="S184" i="12"/>
  <c r="O94" i="12"/>
  <c r="Q94" i="12" s="1"/>
  <c r="W94" i="12" s="1"/>
  <c r="S93" i="12"/>
  <c r="O267" i="12"/>
  <c r="S266" i="12"/>
  <c r="O583" i="12"/>
  <c r="Q583" i="12" s="1"/>
  <c r="W583" i="12" s="1"/>
  <c r="S582" i="12"/>
  <c r="O322" i="12"/>
  <c r="Q322" i="12" s="1"/>
  <c r="W322" i="12" s="1"/>
  <c r="S321" i="12"/>
  <c r="O564" i="12"/>
  <c r="Q564" i="12" s="1"/>
  <c r="W564" i="12" s="1"/>
  <c r="S563" i="12"/>
  <c r="O456" i="12"/>
  <c r="S455" i="12"/>
  <c r="O575" i="12"/>
  <c r="Q575" i="12" s="1"/>
  <c r="S574" i="12"/>
  <c r="O259" i="12"/>
  <c r="Q259" i="12" s="1"/>
  <c r="W259" i="12" s="1"/>
  <c r="S258" i="12"/>
  <c r="P379" i="12"/>
  <c r="Q379" i="12" s="1"/>
  <c r="W379" i="12" s="1"/>
  <c r="Q378" i="12"/>
  <c r="W378" i="12" s="1"/>
  <c r="Q600" i="12"/>
  <c r="W600" i="12" s="1"/>
  <c r="P601" i="12"/>
  <c r="P4" i="12"/>
  <c r="P5" i="12" s="1"/>
  <c r="P6" i="12" s="1"/>
  <c r="P7" i="12" s="1"/>
  <c r="P8" i="12" s="1"/>
  <c r="P9" i="12" s="1"/>
  <c r="P350" i="12"/>
  <c r="Q350" i="12" s="1"/>
  <c r="W350" i="12" s="1"/>
  <c r="Q349" i="12"/>
  <c r="W349" i="12" s="1"/>
  <c r="P406" i="12"/>
  <c r="Q406" i="12" s="1"/>
  <c r="Q405" i="12"/>
  <c r="Q244" i="12"/>
  <c r="W244" i="12" s="1"/>
  <c r="P245" i="12"/>
  <c r="Q245" i="12" s="1"/>
  <c r="P201" i="12"/>
  <c r="P202" i="12" s="1"/>
  <c r="P355" i="12"/>
  <c r="Q354" i="12"/>
  <c r="R354" i="12" s="1"/>
  <c r="Q372" i="12"/>
  <c r="R372" i="12" s="1"/>
  <c r="P373" i="12"/>
  <c r="Q373" i="12" s="1"/>
  <c r="W373" i="12" s="1"/>
  <c r="P447" i="12"/>
  <c r="Q447" i="12" s="1"/>
  <c r="Q446" i="12"/>
  <c r="P268" i="12"/>
  <c r="Q268" i="12" s="1"/>
  <c r="W268" i="12" s="1"/>
  <c r="Q267" i="12"/>
  <c r="R267" i="12" s="1"/>
  <c r="P401" i="12"/>
  <c r="Q401" i="12" s="1"/>
  <c r="Q400" i="12"/>
  <c r="P622" i="12"/>
  <c r="Q622" i="12" s="1"/>
  <c r="Q621" i="12"/>
  <c r="W621" i="12" s="1"/>
  <c r="Q596" i="12"/>
  <c r="W596" i="12" s="1"/>
  <c r="P597" i="12"/>
  <c r="Q597" i="12" s="1"/>
  <c r="W597" i="12" s="1"/>
  <c r="P619" i="12"/>
  <c r="Q619" i="12" s="1"/>
  <c r="W619" i="12" s="1"/>
  <c r="Q618" i="12"/>
  <c r="R618" i="12" s="1"/>
  <c r="P484" i="12"/>
  <c r="Q484" i="12" s="1"/>
  <c r="Q483" i="12"/>
  <c r="W483" i="12" s="1"/>
  <c r="P754" i="12"/>
  <c r="Q754" i="12" s="1"/>
  <c r="W754" i="12" s="1"/>
  <c r="Q753" i="12"/>
  <c r="R753" i="12" s="1"/>
  <c r="Q684" i="12"/>
  <c r="W684" i="12" s="1"/>
  <c r="P685" i="12"/>
  <c r="Q685" i="12" s="1"/>
  <c r="W685" i="12" s="1"/>
  <c r="P627" i="12"/>
  <c r="Q627" i="12" s="1"/>
  <c r="Q626" i="12"/>
  <c r="W626" i="12" s="1"/>
  <c r="Q796" i="12"/>
  <c r="W796" i="12" s="1"/>
  <c r="P797" i="12"/>
  <c r="Q797" i="12" s="1"/>
  <c r="W797" i="12" s="1"/>
  <c r="P76" i="12"/>
  <c r="Q76" i="12" s="1"/>
  <c r="Q75" i="12"/>
  <c r="R75" i="12" s="1"/>
  <c r="D26" i="20"/>
  <c r="H5" i="20" l="1"/>
  <c r="I5" i="20" s="1"/>
  <c r="H14" i="20"/>
  <c r="H9" i="20"/>
  <c r="I9" i="20" s="1"/>
  <c r="H17" i="20"/>
  <c r="I17" i="20" s="1"/>
  <c r="H16" i="20"/>
  <c r="I16" i="20" s="1"/>
  <c r="H8" i="20"/>
  <c r="I8" i="20" s="1"/>
  <c r="H10" i="20"/>
  <c r="I10" i="20" s="1"/>
  <c r="H7" i="20"/>
  <c r="I7" i="20" s="1"/>
  <c r="H22" i="20"/>
  <c r="I22" i="20" s="1"/>
  <c r="H24" i="20"/>
  <c r="H21" i="20"/>
  <c r="I21" i="20" s="1"/>
  <c r="J7" i="20"/>
  <c r="Z796" i="12"/>
  <c r="X796" i="12"/>
  <c r="Z754" i="12"/>
  <c r="X754" i="12"/>
  <c r="Z596" i="12"/>
  <c r="X596" i="12"/>
  <c r="Z268" i="12"/>
  <c r="X268" i="12"/>
  <c r="Z349" i="12"/>
  <c r="X349" i="12"/>
  <c r="Z600" i="12"/>
  <c r="X600" i="12"/>
  <c r="X259" i="12"/>
  <c r="X564" i="12"/>
  <c r="X583" i="12"/>
  <c r="X185" i="12"/>
  <c r="X156" i="12"/>
  <c r="X218" i="12"/>
  <c r="X134" i="12"/>
  <c r="Z593" i="12"/>
  <c r="X593" i="12"/>
  <c r="X414" i="12"/>
  <c r="X270" i="12"/>
  <c r="X344" i="12"/>
  <c r="X762" i="12"/>
  <c r="X100" i="12"/>
  <c r="X257" i="12"/>
  <c r="X562" i="12"/>
  <c r="X154" i="12"/>
  <c r="X296" i="12"/>
  <c r="X578" i="12"/>
  <c r="X31" i="12"/>
  <c r="X330" i="12"/>
  <c r="X173" i="12"/>
  <c r="X280" i="12"/>
  <c r="X83" i="12"/>
  <c r="X136" i="12"/>
  <c r="X175" i="12"/>
  <c r="X109" i="12"/>
  <c r="X338" i="12"/>
  <c r="X674" i="12"/>
  <c r="X182" i="12"/>
  <c r="X520" i="12"/>
  <c r="X431" i="12"/>
  <c r="X713" i="12"/>
  <c r="X358" i="12"/>
  <c r="X779" i="12"/>
  <c r="X152" i="12"/>
  <c r="X604" i="12"/>
  <c r="X161" i="12"/>
  <c r="X120" i="12"/>
  <c r="X318" i="12"/>
  <c r="X131" i="12"/>
  <c r="X303" i="12"/>
  <c r="X168" i="12"/>
  <c r="X461" i="12"/>
  <c r="X198" i="12"/>
  <c r="Z58" i="12"/>
  <c r="X58" i="12"/>
  <c r="X541" i="12"/>
  <c r="X208" i="12"/>
  <c r="X661" i="12"/>
  <c r="X66" i="12"/>
  <c r="X196" i="12"/>
  <c r="X543" i="12"/>
  <c r="X645" i="12"/>
  <c r="X529" i="12"/>
  <c r="X147" i="12"/>
  <c r="X503" i="12"/>
  <c r="X123" i="12"/>
  <c r="X170" i="12"/>
  <c r="X658" i="12"/>
  <c r="X163" i="12"/>
  <c r="X300" i="12"/>
  <c r="X144" i="12"/>
  <c r="X390" i="12"/>
  <c r="X159" i="12"/>
  <c r="X711" i="12"/>
  <c r="X486" i="12"/>
  <c r="X335" i="12"/>
  <c r="X366" i="12"/>
  <c r="X235" i="12"/>
  <c r="X811" i="12"/>
  <c r="X569" i="12"/>
  <c r="X324" i="12"/>
  <c r="X474" i="12"/>
  <c r="X482" i="12"/>
  <c r="X556" i="12"/>
  <c r="X532" i="12"/>
  <c r="X64" i="12"/>
  <c r="X470" i="12"/>
  <c r="X518" i="12"/>
  <c r="X210" i="12"/>
  <c r="X572" i="12"/>
  <c r="X293" i="12"/>
  <c r="X347" i="12"/>
  <c r="X326" i="12"/>
  <c r="Z684" i="12"/>
  <c r="X684" i="12"/>
  <c r="Z619" i="12"/>
  <c r="X619" i="12"/>
  <c r="Z379" i="12"/>
  <c r="X379" i="12"/>
  <c r="X322" i="12"/>
  <c r="X94" i="12"/>
  <c r="X265" i="12"/>
  <c r="X433" i="12"/>
  <c r="X558" i="12"/>
  <c r="X512" i="12"/>
  <c r="X306" i="12"/>
  <c r="X738" i="12"/>
  <c r="X612" i="12"/>
  <c r="X90" i="12"/>
  <c r="X478" i="12"/>
  <c r="X138" i="12"/>
  <c r="X789" i="12"/>
  <c r="X515" i="12"/>
  <c r="X165" i="12"/>
  <c r="X212" i="12"/>
  <c r="X723" i="12"/>
  <c r="X509" i="12"/>
  <c r="X61" i="12"/>
  <c r="Z394" i="12"/>
  <c r="X394" i="12"/>
  <c r="X237" i="12"/>
  <c r="X656" i="12"/>
  <c r="X97" i="12"/>
  <c r="X418" i="12"/>
  <c r="X150" i="12"/>
  <c r="J18" i="20"/>
  <c r="Z797" i="12"/>
  <c r="X797" i="12"/>
  <c r="Z626" i="12"/>
  <c r="X626" i="12"/>
  <c r="Z685" i="12"/>
  <c r="X685" i="12"/>
  <c r="Z483" i="12"/>
  <c r="X483" i="12"/>
  <c r="Z597" i="12"/>
  <c r="X597" i="12"/>
  <c r="Z621" i="12"/>
  <c r="X621" i="12"/>
  <c r="Z373" i="12"/>
  <c r="X373" i="12"/>
  <c r="Z244" i="12"/>
  <c r="X244" i="12"/>
  <c r="Z350" i="12"/>
  <c r="X350" i="12"/>
  <c r="Z378" i="12"/>
  <c r="X378" i="12"/>
  <c r="X523" i="12"/>
  <c r="X105" i="12"/>
  <c r="R600" i="12"/>
  <c r="R762" i="12"/>
  <c r="R31" i="12"/>
  <c r="R280" i="12"/>
  <c r="R83" i="12"/>
  <c r="R338" i="12"/>
  <c r="R461" i="12"/>
  <c r="R208" i="12"/>
  <c r="R300" i="12"/>
  <c r="R335" i="12"/>
  <c r="R347" i="12"/>
  <c r="R597" i="12"/>
  <c r="R379" i="12"/>
  <c r="R138" i="12"/>
  <c r="R212" i="12"/>
  <c r="R152" i="12"/>
  <c r="R324" i="12"/>
  <c r="R621" i="12"/>
  <c r="R105" i="12"/>
  <c r="R754" i="12"/>
  <c r="R349" i="12"/>
  <c r="R322" i="12"/>
  <c r="R185" i="12"/>
  <c r="R156" i="12"/>
  <c r="R558" i="12"/>
  <c r="R306" i="12"/>
  <c r="R593" i="12"/>
  <c r="R515" i="12"/>
  <c r="R173" i="12"/>
  <c r="R136" i="12"/>
  <c r="R182" i="12"/>
  <c r="R358" i="12"/>
  <c r="R604" i="12"/>
  <c r="R303" i="12"/>
  <c r="R147" i="12"/>
  <c r="R144" i="12"/>
  <c r="R366" i="12"/>
  <c r="R811" i="12"/>
  <c r="R474" i="12"/>
  <c r="R572" i="12"/>
  <c r="R326" i="12"/>
  <c r="R268" i="12"/>
  <c r="R520" i="12"/>
  <c r="R198" i="12"/>
  <c r="R210" i="12"/>
  <c r="R685" i="12"/>
  <c r="R244" i="12"/>
  <c r="R596" i="12"/>
  <c r="R94" i="12"/>
  <c r="R344" i="12"/>
  <c r="R257" i="12"/>
  <c r="R165" i="12"/>
  <c r="R61" i="12"/>
  <c r="R131" i="12"/>
  <c r="R58" i="12"/>
  <c r="R196" i="12"/>
  <c r="R797" i="12"/>
  <c r="R350" i="12"/>
  <c r="R583" i="12"/>
  <c r="R90" i="12"/>
  <c r="R100" i="12"/>
  <c r="R562" i="12"/>
  <c r="R723" i="12"/>
  <c r="R509" i="12"/>
  <c r="R330" i="12"/>
  <c r="R394" i="12"/>
  <c r="R150" i="12"/>
  <c r="R779" i="12"/>
  <c r="R168" i="12"/>
  <c r="R645" i="12"/>
  <c r="R503" i="12"/>
  <c r="R390" i="12"/>
  <c r="R711" i="12"/>
  <c r="R486" i="12"/>
  <c r="R482" i="12"/>
  <c r="R293" i="12"/>
  <c r="R619" i="12"/>
  <c r="R512" i="12"/>
  <c r="R478" i="12"/>
  <c r="R789" i="12"/>
  <c r="R578" i="12"/>
  <c r="R713" i="12"/>
  <c r="R66" i="12"/>
  <c r="R123" i="12"/>
  <c r="R569" i="12"/>
  <c r="R470" i="12"/>
  <c r="R378" i="12"/>
  <c r="R684" i="12"/>
  <c r="R564" i="12"/>
  <c r="R134" i="12"/>
  <c r="R612" i="12"/>
  <c r="R674" i="12"/>
  <c r="R120" i="12"/>
  <c r="R532" i="12"/>
  <c r="R373" i="12"/>
  <c r="R483" i="12"/>
  <c r="R796" i="12"/>
  <c r="R626" i="12"/>
  <c r="O273" i="12"/>
  <c r="Q273" i="12" s="1"/>
  <c r="W273" i="12" s="1"/>
  <c r="O462" i="12"/>
  <c r="O507" i="12"/>
  <c r="Q507" i="12" s="1"/>
  <c r="W507" i="12" s="1"/>
  <c r="O106" i="12"/>
  <c r="Q106" i="12" s="1"/>
  <c r="W106" i="12" s="1"/>
  <c r="S235" i="12"/>
  <c r="R235" i="12"/>
  <c r="S265" i="12"/>
  <c r="R265" i="12"/>
  <c r="S21" i="12"/>
  <c r="R21" i="12"/>
  <c r="S190" i="12"/>
  <c r="R190" i="12"/>
  <c r="S549" i="12"/>
  <c r="R549" i="12"/>
  <c r="S109" i="12"/>
  <c r="R109" i="12"/>
  <c r="S215" i="12"/>
  <c r="R215" i="12"/>
  <c r="S495" i="12"/>
  <c r="R495" i="12"/>
  <c r="S661" i="12"/>
  <c r="R661" i="12"/>
  <c r="S529" i="12"/>
  <c r="R529" i="12"/>
  <c r="S193" i="12"/>
  <c r="R193" i="12"/>
  <c r="S446" i="12"/>
  <c r="R446" i="12"/>
  <c r="S447" i="12"/>
  <c r="R447" i="12"/>
  <c r="S270" i="12"/>
  <c r="R270" i="12"/>
  <c r="S418" i="12"/>
  <c r="R418" i="12"/>
  <c r="S384" i="12"/>
  <c r="R384" i="12"/>
  <c r="S543" i="12"/>
  <c r="R543" i="12"/>
  <c r="S170" i="12"/>
  <c r="R170" i="12"/>
  <c r="S397" i="12"/>
  <c r="R397" i="12"/>
  <c r="S518" i="12"/>
  <c r="R518" i="12"/>
  <c r="S523" i="12"/>
  <c r="R523" i="12"/>
  <c r="S484" i="12"/>
  <c r="R484" i="12"/>
  <c r="S245" i="12"/>
  <c r="R245" i="12"/>
  <c r="S45" i="12"/>
  <c r="R45" i="12"/>
  <c r="S296" i="12"/>
  <c r="R296" i="12"/>
  <c r="S237" i="12"/>
  <c r="R237" i="12"/>
  <c r="S431" i="12"/>
  <c r="R431" i="12"/>
  <c r="S318" i="12"/>
  <c r="R318" i="12"/>
  <c r="S218" i="12"/>
  <c r="R218" i="12"/>
  <c r="S656" i="12"/>
  <c r="R656" i="12"/>
  <c r="S426" i="12"/>
  <c r="R426" i="12"/>
  <c r="S11" i="12"/>
  <c r="R11" i="12"/>
  <c r="S526" i="12"/>
  <c r="R526" i="12"/>
  <c r="S161" i="12"/>
  <c r="R161" i="12"/>
  <c r="S541" i="12"/>
  <c r="R541" i="12"/>
  <c r="S658" i="12"/>
  <c r="R658" i="12"/>
  <c r="S309" i="12"/>
  <c r="R309" i="12"/>
  <c r="S163" i="12"/>
  <c r="R163" i="12"/>
  <c r="S159" i="12"/>
  <c r="R159" i="12"/>
  <c r="S381" i="12"/>
  <c r="R381" i="12"/>
  <c r="S64" i="12"/>
  <c r="R64" i="12"/>
  <c r="S259" i="12"/>
  <c r="R259" i="12"/>
  <c r="S53" i="12"/>
  <c r="R53" i="12"/>
  <c r="S76" i="12"/>
  <c r="R76" i="12"/>
  <c r="S575" i="12"/>
  <c r="R575" i="12"/>
  <c r="S204" i="12"/>
  <c r="R204" i="12"/>
  <c r="S627" i="12"/>
  <c r="R627" i="12"/>
  <c r="S622" i="12"/>
  <c r="R622" i="12"/>
  <c r="S433" i="12"/>
  <c r="R433" i="12"/>
  <c r="S738" i="12"/>
  <c r="R738" i="12"/>
  <c r="S360" i="12"/>
  <c r="R360" i="12"/>
  <c r="S400" i="12"/>
  <c r="R400" i="12"/>
  <c r="S405" i="12"/>
  <c r="R405" i="12"/>
  <c r="O205" i="12"/>
  <c r="Q205" i="12" s="1"/>
  <c r="R205" i="12" s="1"/>
  <c r="S401" i="12"/>
  <c r="R401" i="12"/>
  <c r="S406" i="12"/>
  <c r="R406" i="12"/>
  <c r="S175" i="12"/>
  <c r="R175" i="12"/>
  <c r="S414" i="12"/>
  <c r="R414" i="12"/>
  <c r="S154" i="12"/>
  <c r="R154" i="12"/>
  <c r="S97" i="12"/>
  <c r="R97" i="12"/>
  <c r="S506" i="12"/>
  <c r="R506" i="12"/>
  <c r="S272" i="12"/>
  <c r="R272" i="12"/>
  <c r="S556" i="12"/>
  <c r="R556" i="12"/>
  <c r="S105" i="12"/>
  <c r="O395" i="12"/>
  <c r="Q395" i="12" s="1"/>
  <c r="W395" i="12" s="1"/>
  <c r="O171" i="12"/>
  <c r="O22" i="12"/>
  <c r="Q22" i="12" s="1"/>
  <c r="O54" i="12"/>
  <c r="Q54" i="12" s="1"/>
  <c r="W54" i="12" s="1"/>
  <c r="O46" i="12"/>
  <c r="Q46" i="12" s="1"/>
  <c r="W46" i="12" s="1"/>
  <c r="O238" i="12"/>
  <c r="O544" i="12"/>
  <c r="O297" i="12"/>
  <c r="O298" i="12" s="1"/>
  <c r="O496" i="12"/>
  <c r="Q496" i="12" s="1"/>
  <c r="W496" i="12" s="1"/>
  <c r="O524" i="12"/>
  <c r="Q524" i="12" s="1"/>
  <c r="W524" i="12" s="1"/>
  <c r="S593" i="12"/>
  <c r="S779" i="12"/>
  <c r="S168" i="12"/>
  <c r="S390" i="12"/>
  <c r="S486" i="12"/>
  <c r="O382" i="12"/>
  <c r="Q382" i="12" s="1"/>
  <c r="W382" i="12" s="1"/>
  <c r="S350" i="12"/>
  <c r="O361" i="12"/>
  <c r="Q361" i="12" s="1"/>
  <c r="W361" i="12" s="1"/>
  <c r="O307" i="12"/>
  <c r="O385" i="12"/>
  <c r="Q385" i="12" s="1"/>
  <c r="W385" i="12" s="1"/>
  <c r="O594" i="12"/>
  <c r="Q594" i="12" s="1"/>
  <c r="W594" i="12" s="1"/>
  <c r="S564" i="12"/>
  <c r="S134" i="12"/>
  <c r="S344" i="12"/>
  <c r="S257" i="12"/>
  <c r="S674" i="12"/>
  <c r="S152" i="12"/>
  <c r="S196" i="12"/>
  <c r="S324" i="12"/>
  <c r="S562" i="12"/>
  <c r="S583" i="12"/>
  <c r="S330" i="12"/>
  <c r="S150" i="12"/>
  <c r="S711" i="12"/>
  <c r="S597" i="12"/>
  <c r="S754" i="12"/>
  <c r="S280" i="12"/>
  <c r="S379" i="12"/>
  <c r="S483" i="12"/>
  <c r="S373" i="12"/>
  <c r="S713" i="12"/>
  <c r="O310" i="12"/>
  <c r="Q310" i="12" s="1"/>
  <c r="W310" i="12" s="1"/>
  <c r="O304" i="12"/>
  <c r="O576" i="12"/>
  <c r="Q576" i="12" s="1"/>
  <c r="W576" i="12" s="1"/>
  <c r="S136" i="12"/>
  <c r="S347" i="12"/>
  <c r="S208" i="12"/>
  <c r="S322" i="12"/>
  <c r="S558" i="12"/>
  <c r="S306" i="12"/>
  <c r="S173" i="12"/>
  <c r="S182" i="12"/>
  <c r="S358" i="12"/>
  <c r="S303" i="12"/>
  <c r="S366" i="12"/>
  <c r="S326" i="12"/>
  <c r="S685" i="12"/>
  <c r="S619" i="12"/>
  <c r="S268" i="12"/>
  <c r="O398" i="12"/>
  <c r="Q398" i="12" s="1"/>
  <c r="W398" i="12" s="1"/>
  <c r="O527" i="12"/>
  <c r="Q527" i="12" s="1"/>
  <c r="W527" i="12" s="1"/>
  <c r="S797" i="12"/>
  <c r="S811" i="12"/>
  <c r="S723" i="12"/>
  <c r="S394" i="12"/>
  <c r="S210" i="12"/>
  <c r="O183" i="12"/>
  <c r="Q183" i="12" s="1"/>
  <c r="W183" i="12" s="1"/>
  <c r="S478" i="12"/>
  <c r="S762" i="12"/>
  <c r="S789" i="12"/>
  <c r="S83" i="12"/>
  <c r="S338" i="12"/>
  <c r="S520" i="12"/>
  <c r="S461" i="12"/>
  <c r="S198" i="12"/>
  <c r="S123" i="12"/>
  <c r="S569" i="12"/>
  <c r="O436" i="12"/>
  <c r="Q436" i="12" s="1"/>
  <c r="R436" i="12" s="1"/>
  <c r="S435" i="12"/>
  <c r="O91" i="12"/>
  <c r="Q91" i="12" s="1"/>
  <c r="R91" i="12" s="1"/>
  <c r="S90" i="12"/>
  <c r="O101" i="12"/>
  <c r="Q101" i="12" s="1"/>
  <c r="W101" i="12" s="1"/>
  <c r="S100" i="12"/>
  <c r="O510" i="12"/>
  <c r="Q510" i="12" s="1"/>
  <c r="W510" i="12" s="1"/>
  <c r="S509" i="12"/>
  <c r="O50" i="12"/>
  <c r="Q50" i="12" s="1"/>
  <c r="W50" i="12" s="1"/>
  <c r="S49" i="12"/>
  <c r="O553" i="12"/>
  <c r="Q553" i="12" s="1"/>
  <c r="R553" i="12" s="1"/>
  <c r="S552" i="12"/>
  <c r="O513" i="12"/>
  <c r="Q513" i="12" s="1"/>
  <c r="W513" i="12" s="1"/>
  <c r="S512" i="12"/>
  <c r="O579" i="12"/>
  <c r="S578" i="12"/>
  <c r="O32" i="12"/>
  <c r="O33" i="12" s="1"/>
  <c r="S31" i="12"/>
  <c r="O28" i="12"/>
  <c r="Q28" i="12" s="1"/>
  <c r="W28" i="12" s="1"/>
  <c r="S27" i="12"/>
  <c r="O471" i="12"/>
  <c r="O472" i="12" s="1"/>
  <c r="S470" i="12"/>
  <c r="O95" i="12"/>
  <c r="Q95" i="12" s="1"/>
  <c r="W95" i="12" s="1"/>
  <c r="S94" i="12"/>
  <c r="O229" i="12"/>
  <c r="Q229" i="12" s="1"/>
  <c r="R229" i="12" s="1"/>
  <c r="S228" i="12"/>
  <c r="O139" i="12"/>
  <c r="Q139" i="12" s="1"/>
  <c r="W139" i="12" s="1"/>
  <c r="S138" i="12"/>
  <c r="O610" i="12"/>
  <c r="Q610" i="12" s="1"/>
  <c r="W610" i="12" s="1"/>
  <c r="S609" i="12"/>
  <c r="O166" i="12"/>
  <c r="S165" i="12"/>
  <c r="O213" i="12"/>
  <c r="Q213" i="12" s="1"/>
  <c r="W213" i="12" s="1"/>
  <c r="S212" i="12"/>
  <c r="O62" i="12"/>
  <c r="S61" i="12"/>
  <c r="S120" i="12"/>
  <c r="O121" i="12"/>
  <c r="O500" i="12"/>
  <c r="Q500" i="12" s="1"/>
  <c r="W500" i="12" s="1"/>
  <c r="S499" i="12"/>
  <c r="O586" i="12"/>
  <c r="Q586" i="12" s="1"/>
  <c r="R586" i="12" s="1"/>
  <c r="S585" i="12"/>
  <c r="O533" i="12"/>
  <c r="Q533" i="12" s="1"/>
  <c r="W533" i="12" s="1"/>
  <c r="S532" i="12"/>
  <c r="O516" i="12"/>
  <c r="S515" i="12"/>
  <c r="O201" i="12"/>
  <c r="Q201" i="12" s="1"/>
  <c r="R201" i="12" s="1"/>
  <c r="S200" i="12"/>
  <c r="O567" i="12"/>
  <c r="Q567" i="12" s="1"/>
  <c r="W567" i="12" s="1"/>
  <c r="S566" i="12"/>
  <c r="O226" i="12"/>
  <c r="Q226" i="12" s="1"/>
  <c r="W226" i="12" s="1"/>
  <c r="S225" i="12"/>
  <c r="O504" i="12"/>
  <c r="S503" i="12"/>
  <c r="O19" i="12"/>
  <c r="Q19" i="12" s="1"/>
  <c r="W19" i="12" s="1"/>
  <c r="S18" i="12"/>
  <c r="O294" i="12"/>
  <c r="S293" i="12"/>
  <c r="O475" i="12"/>
  <c r="O476" i="12" s="1"/>
  <c r="S474" i="12"/>
  <c r="O619" i="12"/>
  <c r="S618" i="12"/>
  <c r="O110" i="12"/>
  <c r="Q110" i="12" s="1"/>
  <c r="O245" i="12"/>
  <c r="S244" i="12"/>
  <c r="O219" i="12"/>
  <c r="O220" i="12" s="1"/>
  <c r="O479" i="12"/>
  <c r="Q479" i="12" s="1"/>
  <c r="W479" i="12" s="1"/>
  <c r="O4" i="12"/>
  <c r="Q4" i="12" s="1"/>
  <c r="R4" i="12" s="1"/>
  <c r="S3" i="12"/>
  <c r="O241" i="12"/>
  <c r="Q241" i="12" s="1"/>
  <c r="W241" i="12" s="1"/>
  <c r="S240" i="12"/>
  <c r="O186" i="12"/>
  <c r="Q186" i="12" s="1"/>
  <c r="S185" i="12"/>
  <c r="O646" i="12"/>
  <c r="S645" i="12"/>
  <c r="O685" i="12"/>
  <c r="S684" i="12"/>
  <c r="O622" i="12"/>
  <c r="S621" i="12"/>
  <c r="O263" i="12"/>
  <c r="Q263" i="12" s="1"/>
  <c r="W263" i="12" s="1"/>
  <c r="S262" i="12"/>
  <c r="O233" i="12"/>
  <c r="Q233" i="12" s="1"/>
  <c r="W233" i="12" s="1"/>
  <c r="S232" i="12"/>
  <c r="O12" i="12"/>
  <c r="Q12" i="12" s="1"/>
  <c r="W12" i="12" s="1"/>
  <c r="O117" i="12"/>
  <c r="Q117" i="12" s="1"/>
  <c r="W117" i="12" s="1"/>
  <c r="S116" i="12"/>
  <c r="Q421" i="12"/>
  <c r="O76" i="12"/>
  <c r="S75" i="12"/>
  <c r="O559" i="12"/>
  <c r="Q559" i="12" s="1"/>
  <c r="W559" i="12" s="1"/>
  <c r="O797" i="12"/>
  <c r="S796" i="12"/>
  <c r="O355" i="12"/>
  <c r="S354" i="12"/>
  <c r="O550" i="12"/>
  <c r="Q550" i="12" s="1"/>
  <c r="W550" i="12" s="1"/>
  <c r="O419" i="12"/>
  <c r="O98" i="12"/>
  <c r="Q98" i="12" s="1"/>
  <c r="W98" i="12" s="1"/>
  <c r="O124" i="12"/>
  <c r="O125" i="12" s="1"/>
  <c r="O67" i="12"/>
  <c r="O68" i="12" s="1"/>
  <c r="S66" i="12"/>
  <c r="O404" i="12"/>
  <c r="Q404" i="12" s="1"/>
  <c r="W404" i="12" s="1"/>
  <c r="S403" i="12"/>
  <c r="O483" i="12"/>
  <c r="O484" i="12" s="1"/>
  <c r="S482" i="12"/>
  <c r="O597" i="12"/>
  <c r="S596" i="12"/>
  <c r="O601" i="12"/>
  <c r="S600" i="12"/>
  <c r="O613" i="12"/>
  <c r="S612" i="12"/>
  <c r="O128" i="12"/>
  <c r="Q128" i="12" s="1"/>
  <c r="W128" i="12" s="1"/>
  <c r="S127" i="12"/>
  <c r="O379" i="12"/>
  <c r="S378" i="12"/>
  <c r="O250" i="12"/>
  <c r="Q250" i="12" s="1"/>
  <c r="R250" i="12" s="1"/>
  <c r="S249" i="12"/>
  <c r="O216" i="12"/>
  <c r="Q216" i="12" s="1"/>
  <c r="W216" i="12" s="1"/>
  <c r="O191" i="12"/>
  <c r="Q191" i="12" s="1"/>
  <c r="W191" i="12" s="1"/>
  <c r="O59" i="12"/>
  <c r="Q59" i="12" s="1"/>
  <c r="S58" i="12"/>
  <c r="O627" i="12"/>
  <c r="S626" i="12"/>
  <c r="O573" i="12"/>
  <c r="S572" i="12"/>
  <c r="O376" i="12"/>
  <c r="Q376" i="12" s="1"/>
  <c r="W376" i="12" s="1"/>
  <c r="S375" i="12"/>
  <c r="O411" i="12"/>
  <c r="Q411" i="12" s="1"/>
  <c r="R411" i="12" s="1"/>
  <c r="S410" i="12"/>
  <c r="O350" i="12"/>
  <c r="S349" i="12"/>
  <c r="O336" i="12"/>
  <c r="Q336" i="12" s="1"/>
  <c r="W336" i="12" s="1"/>
  <c r="S335" i="12"/>
  <c r="O132" i="12"/>
  <c r="S131" i="12"/>
  <c r="O36" i="12"/>
  <c r="Q36" i="12" s="1"/>
  <c r="W36" i="12" s="1"/>
  <c r="S35" i="12"/>
  <c r="O649" i="12"/>
  <c r="Q649" i="12" s="1"/>
  <c r="W649" i="12" s="1"/>
  <c r="S648" i="12"/>
  <c r="Q39" i="12"/>
  <c r="O145" i="12"/>
  <c r="S144" i="12"/>
  <c r="O754" i="12"/>
  <c r="S753" i="12"/>
  <c r="O194" i="12"/>
  <c r="Q194" i="12" s="1"/>
  <c r="W194" i="12" s="1"/>
  <c r="O301" i="12"/>
  <c r="S300" i="12"/>
  <c r="O142" i="12"/>
  <c r="Q142" i="12" s="1"/>
  <c r="W142" i="12" s="1"/>
  <c r="S141" i="12"/>
  <c r="O178" i="12"/>
  <c r="Q178" i="12" s="1"/>
  <c r="W178" i="12" s="1"/>
  <c r="S177" i="12"/>
  <c r="O157" i="12"/>
  <c r="Q157" i="12" s="1"/>
  <c r="W157" i="12" s="1"/>
  <c r="S156" i="12"/>
  <c r="O148" i="12"/>
  <c r="Q148" i="12" s="1"/>
  <c r="W148" i="12" s="1"/>
  <c r="S147" i="12"/>
  <c r="O415" i="12"/>
  <c r="O416" i="12" s="1"/>
  <c r="O490" i="12"/>
  <c r="Q490" i="12" s="1"/>
  <c r="R490" i="12" s="1"/>
  <c r="S489" i="12"/>
  <c r="O268" i="12"/>
  <c r="S267" i="12"/>
  <c r="O373" i="12"/>
  <c r="S372" i="12"/>
  <c r="O487" i="12"/>
  <c r="O427" i="12"/>
  <c r="Q427" i="12" s="1"/>
  <c r="O605" i="12"/>
  <c r="S604" i="12"/>
  <c r="O447" i="12"/>
  <c r="P356" i="12"/>
  <c r="Q356" i="12" s="1"/>
  <c r="W356" i="12" s="1"/>
  <c r="Q355" i="12"/>
  <c r="R355" i="12" s="1"/>
  <c r="Q601" i="12"/>
  <c r="R601" i="12" s="1"/>
  <c r="P602" i="12"/>
  <c r="Q602" i="12" s="1"/>
  <c r="J16" i="20" l="1"/>
  <c r="J5" i="20"/>
  <c r="J14" i="20"/>
  <c r="I14" i="20"/>
  <c r="J9" i="20"/>
  <c r="J17" i="20"/>
  <c r="J22" i="20"/>
  <c r="J8" i="20"/>
  <c r="I24" i="20"/>
  <c r="J24" i="20"/>
  <c r="J10" i="20"/>
  <c r="J21" i="20"/>
  <c r="W59" i="12"/>
  <c r="X59" i="12" s="1"/>
  <c r="X157" i="12"/>
  <c r="X178" i="12"/>
  <c r="X649" i="12"/>
  <c r="X36" i="12"/>
  <c r="X336" i="12"/>
  <c r="X376" i="12"/>
  <c r="X216" i="12"/>
  <c r="X128" i="12"/>
  <c r="X404" i="12"/>
  <c r="X98" i="12"/>
  <c r="X550" i="12"/>
  <c r="X117" i="12"/>
  <c r="X479" i="12"/>
  <c r="X19" i="12"/>
  <c r="X226" i="12"/>
  <c r="X567" i="12"/>
  <c r="X533" i="12"/>
  <c r="X500" i="12"/>
  <c r="X213" i="12"/>
  <c r="X610" i="12"/>
  <c r="X139" i="12"/>
  <c r="X95" i="12"/>
  <c r="X28" i="12"/>
  <c r="X513" i="12"/>
  <c r="Z50" i="12"/>
  <c r="X50" i="12"/>
  <c r="X510" i="12"/>
  <c r="X101" i="12"/>
  <c r="X398" i="12"/>
  <c r="X576" i="12"/>
  <c r="Z310" i="12"/>
  <c r="X310" i="12"/>
  <c r="X385" i="12"/>
  <c r="X361" i="12"/>
  <c r="X382" i="12"/>
  <c r="X524" i="12"/>
  <c r="X54" i="12"/>
  <c r="X106" i="12"/>
  <c r="Z356" i="12"/>
  <c r="X356" i="12"/>
  <c r="X148" i="12"/>
  <c r="X142" i="12"/>
  <c r="X194" i="12"/>
  <c r="X191" i="12"/>
  <c r="X559" i="12"/>
  <c r="X12" i="12"/>
  <c r="X233" i="12"/>
  <c r="X263" i="12"/>
  <c r="X241" i="12"/>
  <c r="X183" i="12"/>
  <c r="X527" i="12"/>
  <c r="X594" i="12"/>
  <c r="X496" i="12"/>
  <c r="X46" i="12"/>
  <c r="X395" i="12"/>
  <c r="X507" i="12"/>
  <c r="X273" i="12"/>
  <c r="R178" i="12"/>
  <c r="R117" i="12"/>
  <c r="R101" i="12"/>
  <c r="R361" i="12"/>
  <c r="R507" i="12"/>
  <c r="R226" i="12"/>
  <c r="R28" i="12"/>
  <c r="R382" i="12"/>
  <c r="R649" i="12"/>
  <c r="R567" i="12"/>
  <c r="R356" i="12"/>
  <c r="R194" i="12"/>
  <c r="R157" i="12"/>
  <c r="R128" i="12"/>
  <c r="R550" i="12"/>
  <c r="R19" i="12"/>
  <c r="R500" i="12"/>
  <c r="R95" i="12"/>
  <c r="R510" i="12"/>
  <c r="R398" i="12"/>
  <c r="R576" i="12"/>
  <c r="R385" i="12"/>
  <c r="R216" i="12"/>
  <c r="R404" i="12"/>
  <c r="R513" i="12"/>
  <c r="R310" i="12"/>
  <c r="R524" i="12"/>
  <c r="R106" i="12"/>
  <c r="R12" i="12"/>
  <c r="R395" i="12"/>
  <c r="R142" i="12"/>
  <c r="R336" i="12"/>
  <c r="R533" i="12"/>
  <c r="R139" i="12"/>
  <c r="R233" i="12"/>
  <c r="R273" i="12"/>
  <c r="R148" i="12"/>
  <c r="R50" i="12"/>
  <c r="R263" i="12"/>
  <c r="O274" i="12"/>
  <c r="R241" i="12"/>
  <c r="R183" i="12"/>
  <c r="O107" i="12"/>
  <c r="O23" i="12"/>
  <c r="Q23" i="12" s="1"/>
  <c r="R23" i="12" s="1"/>
  <c r="S273" i="12"/>
  <c r="S507" i="12"/>
  <c r="O55" i="12"/>
  <c r="Q55" i="12" s="1"/>
  <c r="W55" i="12" s="1"/>
  <c r="S106" i="12"/>
  <c r="O311" i="12"/>
  <c r="Q311" i="12" s="1"/>
  <c r="W311" i="12" s="1"/>
  <c r="S496" i="12"/>
  <c r="R496" i="12"/>
  <c r="S191" i="12"/>
  <c r="R191" i="12"/>
  <c r="S376" i="12"/>
  <c r="R376" i="12"/>
  <c r="S610" i="12"/>
  <c r="R610" i="12"/>
  <c r="S527" i="12"/>
  <c r="R527" i="12"/>
  <c r="S395" i="12"/>
  <c r="S36" i="12"/>
  <c r="R36" i="12"/>
  <c r="S524" i="12"/>
  <c r="S594" i="12"/>
  <c r="R594" i="12"/>
  <c r="S46" i="12"/>
  <c r="R46" i="12"/>
  <c r="S59" i="12"/>
  <c r="R59" i="12"/>
  <c r="S479" i="12"/>
  <c r="R479" i="12"/>
  <c r="S602" i="12"/>
  <c r="R602" i="12"/>
  <c r="S559" i="12"/>
  <c r="R559" i="12"/>
  <c r="S186" i="12"/>
  <c r="R186" i="12"/>
  <c r="S421" i="12"/>
  <c r="R421" i="12"/>
  <c r="S110" i="12"/>
  <c r="R110" i="12"/>
  <c r="S427" i="12"/>
  <c r="R427" i="12"/>
  <c r="S39" i="12"/>
  <c r="R39" i="12"/>
  <c r="S54" i="12"/>
  <c r="R54" i="12"/>
  <c r="S98" i="12"/>
  <c r="R98" i="12"/>
  <c r="S213" i="12"/>
  <c r="R213" i="12"/>
  <c r="S22" i="12"/>
  <c r="R22" i="12"/>
  <c r="O13" i="12"/>
  <c r="Q13" i="12" s="1"/>
  <c r="O47" i="12"/>
  <c r="O497" i="12"/>
  <c r="O480" i="12"/>
  <c r="Q480" i="12" s="1"/>
  <c r="W480" i="12" s="1"/>
  <c r="O422" i="12"/>
  <c r="Q422" i="12" s="1"/>
  <c r="W422" i="12" s="1"/>
  <c r="S361" i="12"/>
  <c r="O362" i="12"/>
  <c r="Q362" i="12" s="1"/>
  <c r="W362" i="12" s="1"/>
  <c r="O111" i="12"/>
  <c r="Q111" i="12" s="1"/>
  <c r="O40" i="12"/>
  <c r="Q40" i="12" s="1"/>
  <c r="S385" i="12"/>
  <c r="S336" i="12"/>
  <c r="S12" i="12"/>
  <c r="O399" i="12"/>
  <c r="O400" i="12" s="1"/>
  <c r="O401" i="12" s="1"/>
  <c r="O405" i="12"/>
  <c r="O406" i="12" s="1"/>
  <c r="S148" i="12"/>
  <c r="S513" i="12"/>
  <c r="S194" i="12"/>
  <c r="S649" i="12"/>
  <c r="S233" i="12"/>
  <c r="S183" i="12"/>
  <c r="S157" i="12"/>
  <c r="S226" i="12"/>
  <c r="S139" i="12"/>
  <c r="S576" i="12"/>
  <c r="S142" i="12"/>
  <c r="S95" i="12"/>
  <c r="S550" i="12"/>
  <c r="S263" i="12"/>
  <c r="S567" i="12"/>
  <c r="S310" i="12"/>
  <c r="S19" i="12"/>
  <c r="S510" i="12"/>
  <c r="S398" i="12"/>
  <c r="S382" i="12"/>
  <c r="S356" i="12"/>
  <c r="S216" i="12"/>
  <c r="S404" i="12"/>
  <c r="O534" i="12"/>
  <c r="S533" i="12"/>
  <c r="O554" i="12"/>
  <c r="Q554" i="12" s="1"/>
  <c r="W554" i="12" s="1"/>
  <c r="S553" i="12"/>
  <c r="O412" i="12"/>
  <c r="Q412" i="12" s="1"/>
  <c r="W412" i="12" s="1"/>
  <c r="S411" i="12"/>
  <c r="O242" i="12"/>
  <c r="S241" i="12"/>
  <c r="O29" i="12"/>
  <c r="S28" i="12"/>
  <c r="O129" i="12"/>
  <c r="S128" i="12"/>
  <c r="O202" i="12"/>
  <c r="Q202" i="12" s="1"/>
  <c r="W202" i="12" s="1"/>
  <c r="S201" i="12"/>
  <c r="O491" i="12"/>
  <c r="Q491" i="12" s="1"/>
  <c r="R491" i="12" s="1"/>
  <c r="S490" i="12"/>
  <c r="O501" i="12"/>
  <c r="S500" i="12"/>
  <c r="O179" i="12"/>
  <c r="Q179" i="12" s="1"/>
  <c r="W179" i="12" s="1"/>
  <c r="S178" i="12"/>
  <c r="O118" i="12"/>
  <c r="S117" i="12"/>
  <c r="O37" i="12"/>
  <c r="O437" i="12"/>
  <c r="Q437" i="12" s="1"/>
  <c r="W437" i="12" s="1"/>
  <c r="S436" i="12"/>
  <c r="O92" i="12"/>
  <c r="Q92" i="12" s="1"/>
  <c r="W92" i="12" s="1"/>
  <c r="S91" i="12"/>
  <c r="O602" i="12"/>
  <c r="S601" i="12"/>
  <c r="O230" i="12"/>
  <c r="Q230" i="12" s="1"/>
  <c r="W230" i="12" s="1"/>
  <c r="S229" i="12"/>
  <c r="O51" i="12"/>
  <c r="Q51" i="12" s="1"/>
  <c r="W51" i="12" s="1"/>
  <c r="S50" i="12"/>
  <c r="O102" i="12"/>
  <c r="O103" i="12" s="1"/>
  <c r="S101" i="12"/>
  <c r="O206" i="12"/>
  <c r="Q206" i="12" s="1"/>
  <c r="W206" i="12" s="1"/>
  <c r="S205" i="12"/>
  <c r="O5" i="12"/>
  <c r="Q5" i="12" s="1"/>
  <c r="W5" i="12" s="1"/>
  <c r="S4" i="12"/>
  <c r="O187" i="12"/>
  <c r="O428" i="12"/>
  <c r="Q428" i="12" s="1"/>
  <c r="O356" i="12"/>
  <c r="S355" i="12"/>
  <c r="O587" i="12"/>
  <c r="Q587" i="12" s="1"/>
  <c r="R587" i="12" s="1"/>
  <c r="S586" i="12"/>
  <c r="O251" i="12"/>
  <c r="Q251" i="12" s="1"/>
  <c r="W251" i="12" s="1"/>
  <c r="S250" i="12"/>
  <c r="X251" i="12" l="1"/>
  <c r="X5" i="12"/>
  <c r="X230" i="12"/>
  <c r="X92" i="12"/>
  <c r="X437" i="12"/>
  <c r="X362" i="12"/>
  <c r="X422" i="12"/>
  <c r="X206" i="12"/>
  <c r="X51" i="12"/>
  <c r="X179" i="12"/>
  <c r="X202" i="12"/>
  <c r="X412" i="12"/>
  <c r="X554" i="12"/>
  <c r="X480" i="12"/>
  <c r="X311" i="12"/>
  <c r="Z55" i="12"/>
  <c r="X55" i="12"/>
  <c r="R202" i="12"/>
  <c r="R55" i="12"/>
  <c r="R206" i="12"/>
  <c r="R179" i="12"/>
  <c r="R92" i="12"/>
  <c r="R554" i="12"/>
  <c r="R311" i="12"/>
  <c r="R412" i="12"/>
  <c r="R5" i="12"/>
  <c r="R230" i="12"/>
  <c r="S23" i="12"/>
  <c r="O24" i="12"/>
  <c r="Q24" i="12" s="1"/>
  <c r="W24" i="12" s="1"/>
  <c r="O56" i="12"/>
  <c r="Q56" i="12" s="1"/>
  <c r="W56" i="12" s="1"/>
  <c r="S311" i="12"/>
  <c r="S55" i="12"/>
  <c r="S40" i="12"/>
  <c r="R40" i="12"/>
  <c r="S13" i="12"/>
  <c r="R13" i="12"/>
  <c r="S111" i="12"/>
  <c r="R111" i="12"/>
  <c r="S437" i="12"/>
  <c r="R437" i="12"/>
  <c r="O14" i="12"/>
  <c r="Q14" i="12" s="1"/>
  <c r="W14" i="12" s="1"/>
  <c r="S251" i="12"/>
  <c r="R251" i="12"/>
  <c r="S480" i="12"/>
  <c r="R480" i="12"/>
  <c r="S51" i="12"/>
  <c r="R51" i="12"/>
  <c r="S428" i="12"/>
  <c r="R428" i="12"/>
  <c r="S362" i="12"/>
  <c r="R362" i="12"/>
  <c r="S422" i="12"/>
  <c r="R422" i="12"/>
  <c r="O423" i="12"/>
  <c r="O424" i="12" s="1"/>
  <c r="O112" i="12"/>
  <c r="Q112" i="12" s="1"/>
  <c r="O429" i="12"/>
  <c r="Q429" i="12" s="1"/>
  <c r="W429" i="12" s="1"/>
  <c r="S554" i="12"/>
  <c r="S179" i="12"/>
  <c r="S92" i="12"/>
  <c r="S230" i="12"/>
  <c r="S206" i="12"/>
  <c r="S202" i="12"/>
  <c r="S412" i="12"/>
  <c r="O492" i="12"/>
  <c r="Q492" i="12" s="1"/>
  <c r="R492" i="12" s="1"/>
  <c r="S491" i="12"/>
  <c r="O588" i="12"/>
  <c r="Q588" i="12" s="1"/>
  <c r="W588" i="12" s="1"/>
  <c r="S587" i="12"/>
  <c r="O6" i="12"/>
  <c r="Q6" i="12" s="1"/>
  <c r="R6" i="12" s="1"/>
  <c r="S5" i="12"/>
  <c r="O180" i="12"/>
  <c r="O41" i="12"/>
  <c r="Q187" i="12"/>
  <c r="H23" i="20"/>
  <c r="I23" i="20" s="1"/>
  <c r="H20" i="20"/>
  <c r="I20" i="20" s="1"/>
  <c r="H19" i="20"/>
  <c r="I19" i="20" s="1"/>
  <c r="H12" i="20"/>
  <c r="I12" i="20" s="1"/>
  <c r="H11" i="20"/>
  <c r="I11" i="20" s="1"/>
  <c r="H6" i="20"/>
  <c r="F26" i="20"/>
  <c r="E26" i="20"/>
  <c r="C26" i="20"/>
  <c r="X14" i="12" l="1"/>
  <c r="Z24" i="12"/>
  <c r="X24" i="12"/>
  <c r="X588" i="12"/>
  <c r="X429" i="12"/>
  <c r="X56" i="12"/>
  <c r="R56" i="12"/>
  <c r="R24" i="12"/>
  <c r="R588" i="12"/>
  <c r="S56" i="12"/>
  <c r="O25" i="12"/>
  <c r="Q25" i="12" s="1"/>
  <c r="W25" i="12" s="1"/>
  <c r="S24" i="12"/>
  <c r="O15" i="12"/>
  <c r="O16" i="12" s="1"/>
  <c r="O113" i="12"/>
  <c r="Q113" i="12" s="1"/>
  <c r="R113" i="12" s="1"/>
  <c r="S187" i="12"/>
  <c r="R187" i="12"/>
  <c r="S429" i="12"/>
  <c r="R429" i="12"/>
  <c r="S112" i="12"/>
  <c r="R112" i="12"/>
  <c r="S14" i="12"/>
  <c r="R14" i="12"/>
  <c r="S588" i="12"/>
  <c r="O493" i="12"/>
  <c r="Q493" i="12" s="1"/>
  <c r="W493" i="12" s="1"/>
  <c r="S492" i="12"/>
  <c r="O188" i="12"/>
  <c r="Q188" i="12" s="1"/>
  <c r="W188" i="12" s="1"/>
  <c r="Q41" i="12"/>
  <c r="O42" i="12" s="1"/>
  <c r="O7" i="12"/>
  <c r="Q7" i="12" s="1"/>
  <c r="R7" i="12" s="1"/>
  <c r="S6" i="12"/>
  <c r="J4" i="20"/>
  <c r="J11" i="20"/>
  <c r="J19" i="20"/>
  <c r="J23" i="20"/>
  <c r="J12" i="20"/>
  <c r="J20" i="20"/>
  <c r="H28" i="20"/>
  <c r="H27" i="20"/>
  <c r="H26" i="20"/>
  <c r="X188" i="12" l="1"/>
  <c r="X493" i="12"/>
  <c r="X25" i="12"/>
  <c r="R25" i="12"/>
  <c r="R188" i="12"/>
  <c r="S25" i="12"/>
  <c r="O114" i="12"/>
  <c r="Q114" i="12" s="1"/>
  <c r="W114" i="12" s="1"/>
  <c r="S113" i="12"/>
  <c r="S41" i="12"/>
  <c r="R41" i="12"/>
  <c r="S493" i="12"/>
  <c r="R493" i="12"/>
  <c r="S188" i="12"/>
  <c r="Q42" i="12"/>
  <c r="W42" i="12" s="1"/>
  <c r="O8" i="12"/>
  <c r="Q8" i="12" s="1"/>
  <c r="W8" i="12" s="1"/>
  <c r="S7" i="12"/>
  <c r="I26" i="20"/>
  <c r="J26" i="20"/>
  <c r="T47" i="19"/>
  <c r="T46" i="19"/>
  <c r="T45" i="19"/>
  <c r="T44" i="19"/>
  <c r="T43" i="19"/>
  <c r="T42" i="19"/>
  <c r="T41" i="19"/>
  <c r="T40" i="19"/>
  <c r="T39" i="19"/>
  <c r="T38" i="19"/>
  <c r="T37" i="19"/>
  <c r="T36" i="19"/>
  <c r="T35" i="19"/>
  <c r="T34" i="19"/>
  <c r="T33" i="19"/>
  <c r="T32" i="19"/>
  <c r="T31" i="19"/>
  <c r="T30" i="19"/>
  <c r="T29" i="19"/>
  <c r="T28" i="19"/>
  <c r="Q47" i="19"/>
  <c r="Q46" i="19"/>
  <c r="Q45" i="19"/>
  <c r="Q44" i="19"/>
  <c r="Q43" i="19"/>
  <c r="Q42" i="19"/>
  <c r="Q41" i="19"/>
  <c r="Q40" i="19"/>
  <c r="Q39" i="19"/>
  <c r="Q38" i="19"/>
  <c r="Q37" i="19"/>
  <c r="Q36" i="19"/>
  <c r="Q35" i="19"/>
  <c r="Q34" i="19"/>
  <c r="Q33" i="19"/>
  <c r="Q32" i="19"/>
  <c r="Q31" i="19"/>
  <c r="Q30" i="19"/>
  <c r="Q29" i="19"/>
  <c r="Q28" i="19"/>
  <c r="N47" i="19"/>
  <c r="N46" i="19"/>
  <c r="N45" i="19"/>
  <c r="N44" i="19"/>
  <c r="N43" i="19"/>
  <c r="N42" i="19"/>
  <c r="N41" i="19"/>
  <c r="N40" i="19"/>
  <c r="N39" i="19"/>
  <c r="N38" i="19"/>
  <c r="N37" i="19"/>
  <c r="N36" i="19"/>
  <c r="N35" i="19"/>
  <c r="N34" i="19"/>
  <c r="N33" i="19"/>
  <c r="N32" i="19"/>
  <c r="N31" i="19"/>
  <c r="N30" i="19"/>
  <c r="N29" i="19"/>
  <c r="N28" i="19"/>
  <c r="K47" i="19"/>
  <c r="K46" i="19"/>
  <c r="K45" i="19"/>
  <c r="K44" i="19"/>
  <c r="K43" i="19"/>
  <c r="K42" i="19"/>
  <c r="K41" i="19"/>
  <c r="K40" i="19"/>
  <c r="K39" i="19"/>
  <c r="K38" i="19"/>
  <c r="K37" i="19"/>
  <c r="K36" i="19"/>
  <c r="K35" i="19"/>
  <c r="K34" i="19"/>
  <c r="K33" i="19"/>
  <c r="K32" i="19"/>
  <c r="K31" i="19"/>
  <c r="K30" i="19"/>
  <c r="K29" i="19"/>
  <c r="K28" i="19"/>
  <c r="H47" i="19"/>
  <c r="H46" i="19"/>
  <c r="H45" i="19"/>
  <c r="H44" i="19"/>
  <c r="H43" i="19"/>
  <c r="H42" i="19"/>
  <c r="H41" i="19"/>
  <c r="H40" i="19"/>
  <c r="H39" i="19"/>
  <c r="H38" i="19"/>
  <c r="H37" i="19"/>
  <c r="H36" i="19"/>
  <c r="H35" i="19"/>
  <c r="H34" i="19"/>
  <c r="H33" i="19"/>
  <c r="H32" i="19"/>
  <c r="H31" i="19"/>
  <c r="H30" i="19"/>
  <c r="H29" i="19"/>
  <c r="H28" i="19"/>
  <c r="E29" i="19"/>
  <c r="E30" i="19"/>
  <c r="E31" i="19"/>
  <c r="E32" i="19"/>
  <c r="E33" i="19"/>
  <c r="E34" i="19"/>
  <c r="E35" i="19"/>
  <c r="E36" i="19"/>
  <c r="E37" i="19"/>
  <c r="E38" i="19"/>
  <c r="E39" i="19"/>
  <c r="E40" i="19"/>
  <c r="E41" i="19"/>
  <c r="E42" i="19"/>
  <c r="E43" i="19"/>
  <c r="E44" i="19"/>
  <c r="E45" i="19"/>
  <c r="E46" i="19"/>
  <c r="E47" i="19"/>
  <c r="E28" i="19"/>
  <c r="I19" i="19"/>
  <c r="I10" i="19"/>
  <c r="I5" i="19"/>
  <c r="I14" i="19"/>
  <c r="I7" i="19"/>
  <c r="I21" i="19"/>
  <c r="I16" i="19"/>
  <c r="I8" i="19"/>
  <c r="I23" i="19"/>
  <c r="I22" i="19"/>
  <c r="I6" i="19"/>
  <c r="I15" i="19"/>
  <c r="I18" i="19"/>
  <c r="I12" i="19"/>
  <c r="I4" i="19"/>
  <c r="I20" i="19"/>
  <c r="I11" i="19"/>
  <c r="I17" i="19"/>
  <c r="I13" i="19"/>
  <c r="I9" i="19"/>
  <c r="Y812" i="12"/>
  <c r="Y811" i="12"/>
  <c r="Y810" i="12"/>
  <c r="Y809" i="12"/>
  <c r="Y808" i="12"/>
  <c r="Y806" i="12"/>
  <c r="Y805" i="12"/>
  <c r="Y803" i="12"/>
  <c r="Y799" i="12"/>
  <c r="Y795" i="12"/>
  <c r="Y793" i="12"/>
  <c r="Y792" i="12"/>
  <c r="Y790" i="12"/>
  <c r="Y789" i="12"/>
  <c r="Y788" i="12"/>
  <c r="Y786" i="12"/>
  <c r="Y785" i="12"/>
  <c r="Y784" i="12"/>
  <c r="Y783" i="12"/>
  <c r="Y782" i="12"/>
  <c r="Y781" i="12"/>
  <c r="Y780" i="12"/>
  <c r="Y779" i="12"/>
  <c r="Y778" i="12"/>
  <c r="Y775" i="12"/>
  <c r="Y774" i="12"/>
  <c r="Y771" i="12"/>
  <c r="Y770" i="12"/>
  <c r="Y769" i="12"/>
  <c r="Y777" i="12"/>
  <c r="Y776" i="12"/>
  <c r="Y772" i="12"/>
  <c r="Y762" i="12"/>
  <c r="Y761" i="12"/>
  <c r="Y759" i="12"/>
  <c r="Y767" i="12"/>
  <c r="Y763" i="12"/>
  <c r="Y758" i="12"/>
  <c r="Y757" i="12"/>
  <c r="Y756" i="12"/>
  <c r="Y753" i="12"/>
  <c r="Y752" i="12"/>
  <c r="Y751" i="12"/>
  <c r="Y750" i="12"/>
  <c r="Y749" i="12"/>
  <c r="Y747" i="12"/>
  <c r="Y742" i="12"/>
  <c r="Y748" i="12"/>
  <c r="Y746" i="12"/>
  <c r="Y745" i="12"/>
  <c r="Y744" i="12"/>
  <c r="Y743" i="12"/>
  <c r="Y741" i="12"/>
  <c r="Y740" i="12"/>
  <c r="Y739" i="12"/>
  <c r="Y738" i="12"/>
  <c r="Y737" i="12"/>
  <c r="Y736" i="12"/>
  <c r="Y734" i="12"/>
  <c r="Y732" i="12"/>
  <c r="Y730" i="12"/>
  <c r="Y723" i="12"/>
  <c r="Y722" i="12"/>
  <c r="Y727" i="12"/>
  <c r="Y726" i="12"/>
  <c r="Y721" i="12"/>
  <c r="Y719" i="12"/>
  <c r="Y724" i="12"/>
  <c r="Y715" i="12"/>
  <c r="Y714" i="12"/>
  <c r="Y713" i="12"/>
  <c r="Y712" i="12"/>
  <c r="Y711" i="12"/>
  <c r="Y709" i="12"/>
  <c r="Y705" i="12"/>
  <c r="Y700" i="12"/>
  <c r="Y694" i="12"/>
  <c r="Y689" i="12"/>
  <c r="Y688" i="12"/>
  <c r="Y683" i="12"/>
  <c r="Y716" i="12"/>
  <c r="Y682" i="12"/>
  <c r="Y680" i="12"/>
  <c r="Y679" i="12"/>
  <c r="Y678" i="12"/>
  <c r="Y677" i="12"/>
  <c r="Y675" i="12"/>
  <c r="Y674" i="12"/>
  <c r="Y673" i="12"/>
  <c r="Y669" i="12"/>
  <c r="Y667" i="12"/>
  <c r="Y671" i="12"/>
  <c r="Y668" i="12"/>
  <c r="Y661" i="12"/>
  <c r="Y660" i="12"/>
  <c r="Y658" i="12"/>
  <c r="Y656" i="12"/>
  <c r="Y663" i="12"/>
  <c r="Y659" i="12"/>
  <c r="Y654" i="12"/>
  <c r="Y652" i="12"/>
  <c r="Y651" i="12"/>
  <c r="Y650" i="12"/>
  <c r="Y649" i="12"/>
  <c r="Y648" i="12"/>
  <c r="Y647" i="12"/>
  <c r="Y646" i="12"/>
  <c r="Y645" i="12"/>
  <c r="Y644" i="12"/>
  <c r="Y642" i="12"/>
  <c r="Y641" i="12"/>
  <c r="Y640" i="12"/>
  <c r="Y638" i="12"/>
  <c r="Y637" i="12"/>
  <c r="Y639" i="12"/>
  <c r="Y636" i="12"/>
  <c r="Y635" i="12"/>
  <c r="Y634" i="12"/>
  <c r="Y633" i="12"/>
  <c r="Y631" i="12"/>
  <c r="Y630" i="12"/>
  <c r="Y629" i="12"/>
  <c r="Y628" i="12"/>
  <c r="Y627" i="12"/>
  <c r="Y625" i="12"/>
  <c r="Y624" i="12"/>
  <c r="Y623" i="12"/>
  <c r="Y622" i="12"/>
  <c r="Y620" i="12"/>
  <c r="Y618" i="12"/>
  <c r="Y617" i="12"/>
  <c r="Y615" i="12"/>
  <c r="Y613" i="12"/>
  <c r="Y612" i="12"/>
  <c r="Y611" i="12"/>
  <c r="Y602" i="12"/>
  <c r="Y601" i="12"/>
  <c r="Y599" i="12"/>
  <c r="Y610" i="12"/>
  <c r="Y609" i="12"/>
  <c r="Y608" i="12"/>
  <c r="Y607" i="12"/>
  <c r="Y606" i="12"/>
  <c r="Y598" i="12"/>
  <c r="Y614" i="12"/>
  <c r="Y595" i="12"/>
  <c r="Y594" i="12"/>
  <c r="Y592" i="12"/>
  <c r="Y605" i="12"/>
  <c r="Y604" i="12"/>
  <c r="Y603" i="12"/>
  <c r="Y589" i="12"/>
  <c r="Y588" i="12"/>
  <c r="Y587" i="12"/>
  <c r="Y586" i="12"/>
  <c r="Y585" i="12"/>
  <c r="Y584" i="12"/>
  <c r="Y583" i="12"/>
  <c r="Y582" i="12"/>
  <c r="Y581" i="12"/>
  <c r="Y580" i="12"/>
  <c r="Y579" i="12"/>
  <c r="Y578" i="12"/>
  <c r="Y577" i="12"/>
  <c r="Y576" i="12"/>
  <c r="Y575" i="12"/>
  <c r="Y574" i="12"/>
  <c r="Y572" i="12"/>
  <c r="Y570" i="12"/>
  <c r="Y569" i="12"/>
  <c r="Y568" i="12"/>
  <c r="Y567" i="12"/>
  <c r="Y566" i="12"/>
  <c r="Y565" i="12"/>
  <c r="Y564" i="12"/>
  <c r="Y563" i="12"/>
  <c r="Y562" i="12"/>
  <c r="Y561" i="12"/>
  <c r="Y560" i="12"/>
  <c r="Y559" i="12"/>
  <c r="Y558" i="12"/>
  <c r="Y557" i="12"/>
  <c r="Y556" i="12"/>
  <c r="Y555" i="12"/>
  <c r="Y554" i="12"/>
  <c r="Y553" i="12"/>
  <c r="Y552" i="12"/>
  <c r="Y551" i="12"/>
  <c r="Y591" i="12"/>
  <c r="Y550" i="12"/>
  <c r="Y549" i="12"/>
  <c r="Y548" i="12"/>
  <c r="Y547" i="12"/>
  <c r="Y546" i="12"/>
  <c r="Y590" i="12"/>
  <c r="Y545" i="12"/>
  <c r="Y544" i="12"/>
  <c r="Y543" i="12"/>
  <c r="Y542" i="12"/>
  <c r="Y541" i="12"/>
  <c r="Y540" i="12"/>
  <c r="Y539" i="12"/>
  <c r="Y538" i="12"/>
  <c r="Y537" i="12"/>
  <c r="Y536" i="12"/>
  <c r="Y535" i="12"/>
  <c r="Y534" i="12"/>
  <c r="Y533" i="12"/>
  <c r="Y532" i="12"/>
  <c r="Y531" i="12"/>
  <c r="Y527" i="12"/>
  <c r="Y526" i="12"/>
  <c r="Y525" i="12"/>
  <c r="Y524" i="12"/>
  <c r="Y523" i="12"/>
  <c r="Y522" i="12"/>
  <c r="Y520" i="12"/>
  <c r="Y519" i="12"/>
  <c r="Y518" i="12"/>
  <c r="Y517" i="12"/>
  <c r="Y530" i="12"/>
  <c r="Y529" i="12"/>
  <c r="Y528" i="12"/>
  <c r="Y521" i="12"/>
  <c r="Y507" i="12"/>
  <c r="Y506" i="12"/>
  <c r="Y505" i="12"/>
  <c r="Y501" i="12"/>
  <c r="Y500" i="12"/>
  <c r="Y499" i="12"/>
  <c r="Y498" i="12"/>
  <c r="Y497" i="12"/>
  <c r="Y496" i="12"/>
  <c r="Y495" i="12"/>
  <c r="Y494" i="12"/>
  <c r="Y515" i="12"/>
  <c r="Y514" i="12"/>
  <c r="Y513" i="12"/>
  <c r="Y512" i="12"/>
  <c r="Y511" i="12"/>
  <c r="Y510" i="12"/>
  <c r="Y509" i="12"/>
  <c r="Y508" i="12"/>
  <c r="Y504" i="12"/>
  <c r="Y503" i="12"/>
  <c r="Y502" i="12"/>
  <c r="Y493" i="12"/>
  <c r="AB493" i="12" s="1"/>
  <c r="Y492" i="12"/>
  <c r="Y491" i="12"/>
  <c r="Y490" i="12"/>
  <c r="Y489" i="12"/>
  <c r="Y488" i="12"/>
  <c r="Y486" i="12"/>
  <c r="Y485" i="12"/>
  <c r="Y484" i="12"/>
  <c r="Y482" i="12"/>
  <c r="Y481" i="12"/>
  <c r="Y480" i="12"/>
  <c r="Y479" i="12"/>
  <c r="Y478" i="12"/>
  <c r="Y477" i="12"/>
  <c r="Y476" i="12"/>
  <c r="Y474" i="12"/>
  <c r="Y473" i="12"/>
  <c r="Y472" i="12"/>
  <c r="Y470" i="12"/>
  <c r="Y469" i="12"/>
  <c r="Y468" i="12"/>
  <c r="Y467" i="12"/>
  <c r="Y466" i="12"/>
  <c r="Y465" i="12"/>
  <c r="Y462" i="12"/>
  <c r="Y461" i="12"/>
  <c r="Y460" i="12"/>
  <c r="Y453" i="12"/>
  <c r="Y452" i="12"/>
  <c r="Y464" i="12"/>
  <c r="Y463" i="12"/>
  <c r="Y459" i="12"/>
  <c r="Y458" i="12"/>
  <c r="Y457" i="12"/>
  <c r="Y456" i="12"/>
  <c r="Y455" i="12"/>
  <c r="Y454" i="12"/>
  <c r="Y451" i="12"/>
  <c r="Y450" i="12"/>
  <c r="Y449" i="12"/>
  <c r="Y448" i="12"/>
  <c r="Y447" i="12"/>
  <c r="Y446" i="12"/>
  <c r="Y445" i="12"/>
  <c r="Y444" i="12"/>
  <c r="Y443" i="12"/>
  <c r="Y442" i="12"/>
  <c r="Y441" i="12"/>
  <c r="Y440" i="12"/>
  <c r="Y439" i="12"/>
  <c r="Y438" i="12"/>
  <c r="Y437" i="12"/>
  <c r="Y436" i="12"/>
  <c r="Y435" i="12"/>
  <c r="Y434" i="12"/>
  <c r="Y433" i="12"/>
  <c r="Y432" i="12"/>
  <c r="Y429" i="12"/>
  <c r="Y428" i="12"/>
  <c r="Y427" i="12"/>
  <c r="Y426" i="12"/>
  <c r="Y425" i="12"/>
  <c r="Y412" i="12"/>
  <c r="Y411" i="12"/>
  <c r="Y410" i="12"/>
  <c r="Y409" i="12"/>
  <c r="Y424" i="12"/>
  <c r="Y423" i="12"/>
  <c r="Y422" i="12"/>
  <c r="Y421" i="12"/>
  <c r="Y420" i="12"/>
  <c r="Y419" i="12"/>
  <c r="Y418" i="12"/>
  <c r="Y417" i="12"/>
  <c r="Y408" i="12"/>
  <c r="Y407" i="12"/>
  <c r="Y431" i="12"/>
  <c r="Y430" i="12"/>
  <c r="Y406" i="12"/>
  <c r="Y405" i="12"/>
  <c r="Y404" i="12"/>
  <c r="Y403" i="12"/>
  <c r="Y402" i="12"/>
  <c r="Y401" i="12"/>
  <c r="Y400" i="12"/>
  <c r="Y399" i="12"/>
  <c r="Y398" i="12"/>
  <c r="Y397" i="12"/>
  <c r="Y396" i="12"/>
  <c r="Y416" i="12"/>
  <c r="Y415" i="12"/>
  <c r="Y414" i="12"/>
  <c r="Y413" i="12"/>
  <c r="Y391" i="12"/>
  <c r="Y390" i="12"/>
  <c r="Y389" i="12"/>
  <c r="Y388" i="12"/>
  <c r="Y387" i="12"/>
  <c r="Y386" i="12"/>
  <c r="Y385" i="12"/>
  <c r="Y384" i="12"/>
  <c r="Y383" i="12"/>
  <c r="Y382" i="12"/>
  <c r="Y381" i="12"/>
  <c r="Y376" i="12"/>
  <c r="Y375" i="12"/>
  <c r="Y372" i="12"/>
  <c r="Y367" i="12"/>
  <c r="Y366" i="12"/>
  <c r="Y362" i="12"/>
  <c r="Y361" i="12"/>
  <c r="Y360" i="12"/>
  <c r="Y359" i="12"/>
  <c r="Y358" i="12"/>
  <c r="Y357" i="12"/>
  <c r="Y355" i="12"/>
  <c r="Y354" i="12"/>
  <c r="Y353" i="12"/>
  <c r="Y395" i="12"/>
  <c r="Y393" i="12"/>
  <c r="Y351" i="12"/>
  <c r="Y348" i="12"/>
  <c r="Y347" i="12"/>
  <c r="Y346" i="12"/>
  <c r="Y345" i="12"/>
  <c r="Y344" i="12"/>
  <c r="Y343" i="12"/>
  <c r="Y342" i="12"/>
  <c r="Y341" i="12"/>
  <c r="Y340" i="12"/>
  <c r="Y339" i="12"/>
  <c r="Y338" i="12"/>
  <c r="Y337" i="12"/>
  <c r="Y336" i="12"/>
  <c r="Y335" i="12"/>
  <c r="Y334" i="12"/>
  <c r="Y331" i="12"/>
  <c r="Y330" i="12"/>
  <c r="Y329" i="12"/>
  <c r="Y326" i="12"/>
  <c r="Y325" i="12"/>
  <c r="Y324" i="12"/>
  <c r="Y323" i="12"/>
  <c r="Y332" i="12"/>
  <c r="Y328" i="12"/>
  <c r="Y327" i="12"/>
  <c r="Y318" i="12"/>
  <c r="Y317" i="12"/>
  <c r="Y314" i="12"/>
  <c r="Y313" i="12"/>
  <c r="Y312" i="12"/>
  <c r="Y322" i="12"/>
  <c r="Y321" i="12"/>
  <c r="Y319" i="12"/>
  <c r="Y316" i="12"/>
  <c r="Y315" i="12"/>
  <c r="Y311" i="12"/>
  <c r="Y309" i="12"/>
  <c r="Y308" i="12"/>
  <c r="Y306" i="12"/>
  <c r="Y305" i="12"/>
  <c r="Y303" i="12"/>
  <c r="Y302" i="12"/>
  <c r="Y300" i="12"/>
  <c r="Y299" i="12"/>
  <c r="Y297" i="12"/>
  <c r="Y296" i="12"/>
  <c r="Y295" i="12"/>
  <c r="Y293" i="12"/>
  <c r="Y292" i="12"/>
  <c r="Y291" i="12"/>
  <c r="Y290" i="12"/>
  <c r="Y288" i="12"/>
  <c r="Y287" i="12"/>
  <c r="Y281" i="12"/>
  <c r="Y289" i="12"/>
  <c r="Y286" i="12"/>
  <c r="Y285" i="12"/>
  <c r="Y284" i="12"/>
  <c r="Y283" i="12"/>
  <c r="Y282" i="12"/>
  <c r="Y280" i="12"/>
  <c r="Y279" i="12"/>
  <c r="Y278" i="12"/>
  <c r="Y277" i="12"/>
  <c r="Y276" i="12"/>
  <c r="Y275" i="12"/>
  <c r="Y274" i="12"/>
  <c r="Y273" i="12"/>
  <c r="Y272" i="12"/>
  <c r="Y270" i="12"/>
  <c r="Y267" i="12"/>
  <c r="Y266" i="12"/>
  <c r="Y265" i="12"/>
  <c r="Y264" i="12"/>
  <c r="Y263" i="12"/>
  <c r="Y262" i="12"/>
  <c r="Y261" i="12"/>
  <c r="Y260" i="12"/>
  <c r="Y257" i="12"/>
  <c r="Y256" i="12"/>
  <c r="Y251" i="12"/>
  <c r="Y250" i="12"/>
  <c r="Y249" i="12"/>
  <c r="Y248" i="12"/>
  <c r="Y255" i="12"/>
  <c r="Y254" i="12"/>
  <c r="Y247" i="12"/>
  <c r="Y246" i="12"/>
  <c r="Y259" i="12"/>
  <c r="Y258" i="12"/>
  <c r="Y245" i="12"/>
  <c r="Y243" i="12"/>
  <c r="Y242" i="12"/>
  <c r="Y241" i="12"/>
  <c r="Y240" i="12"/>
  <c r="Y239" i="12"/>
  <c r="Y253" i="12"/>
  <c r="Y252" i="12"/>
  <c r="Y233" i="12"/>
  <c r="Y232" i="12"/>
  <c r="Y231" i="12"/>
  <c r="Y230" i="12"/>
  <c r="Y229" i="12"/>
  <c r="Y228" i="12"/>
  <c r="Y227" i="12"/>
  <c r="Y226" i="12"/>
  <c r="Y225" i="12"/>
  <c r="Y224" i="12"/>
  <c r="Y223" i="12"/>
  <c r="Y222" i="12"/>
  <c r="Y221" i="12"/>
  <c r="Y220" i="12"/>
  <c r="Y219" i="12"/>
  <c r="Y218" i="12"/>
  <c r="Y217" i="12"/>
  <c r="Y216" i="12"/>
  <c r="Y215" i="12"/>
  <c r="Y214" i="12"/>
  <c r="Y213" i="12"/>
  <c r="Y212" i="12"/>
  <c r="Y210" i="12"/>
  <c r="Y209" i="12"/>
  <c r="Y208" i="12"/>
  <c r="Y207" i="12"/>
  <c r="Y206" i="12"/>
  <c r="Y205" i="12"/>
  <c r="Y204" i="12"/>
  <c r="Y203" i="12"/>
  <c r="Y202" i="12"/>
  <c r="Y201" i="12"/>
  <c r="Y200" i="12"/>
  <c r="Y199" i="12"/>
  <c r="Y198" i="12"/>
  <c r="Y197" i="12"/>
  <c r="Y196" i="12"/>
  <c r="Y195" i="12"/>
  <c r="Y194" i="12"/>
  <c r="Y193" i="12"/>
  <c r="Y192" i="12"/>
  <c r="Y191" i="12"/>
  <c r="Y190" i="12"/>
  <c r="Y189" i="12"/>
  <c r="Y188" i="12"/>
  <c r="AB188" i="12" s="1"/>
  <c r="Y187" i="12"/>
  <c r="Y186" i="12"/>
  <c r="Y185" i="12"/>
  <c r="Y184" i="12"/>
  <c r="Y237" i="12"/>
  <c r="Y236" i="12"/>
  <c r="Y183" i="12"/>
  <c r="Y182" i="12"/>
  <c r="Y181" i="12"/>
  <c r="Y180" i="12"/>
  <c r="Y179" i="12"/>
  <c r="Y178" i="12"/>
  <c r="Y177" i="12"/>
  <c r="Y176" i="12"/>
  <c r="Y235" i="12"/>
  <c r="Y175" i="12"/>
  <c r="Y174" i="12"/>
  <c r="Y173" i="12"/>
  <c r="Y172" i="12"/>
  <c r="Y171" i="12"/>
  <c r="Y170" i="12"/>
  <c r="Y169" i="12"/>
  <c r="Y168" i="12"/>
  <c r="Y166" i="12"/>
  <c r="Y165" i="12"/>
  <c r="Y164" i="12"/>
  <c r="Y163" i="12"/>
  <c r="Y162" i="12"/>
  <c r="Y161" i="12"/>
  <c r="Y160" i="12"/>
  <c r="Y159" i="12"/>
  <c r="Y158" i="12"/>
  <c r="Y157" i="12"/>
  <c r="Y156" i="12"/>
  <c r="Y155" i="12"/>
  <c r="Y150" i="12"/>
  <c r="Y149" i="12"/>
  <c r="Y148" i="12"/>
  <c r="Y147" i="12"/>
  <c r="Y146" i="12"/>
  <c r="Y142" i="12"/>
  <c r="Y141" i="12"/>
  <c r="Y140" i="12"/>
  <c r="Y139" i="12"/>
  <c r="Y138" i="12"/>
  <c r="Y154" i="12"/>
  <c r="Y152" i="12"/>
  <c r="Y151" i="12"/>
  <c r="Y145" i="12"/>
  <c r="Y144" i="12"/>
  <c r="Y143" i="12"/>
  <c r="Y129" i="12"/>
  <c r="Y128" i="12"/>
  <c r="Y127" i="12"/>
  <c r="Y126" i="12"/>
  <c r="Y121" i="12"/>
  <c r="Y120" i="12"/>
  <c r="Y119" i="12"/>
  <c r="Y118" i="12"/>
  <c r="Y117" i="12"/>
  <c r="Y116" i="12"/>
  <c r="Y115" i="12"/>
  <c r="Y136" i="12"/>
  <c r="Y135" i="12"/>
  <c r="Y134" i="12"/>
  <c r="Y133" i="12"/>
  <c r="Y132" i="12"/>
  <c r="Y131" i="12"/>
  <c r="Y125" i="12"/>
  <c r="Y124" i="12"/>
  <c r="Y123" i="12"/>
  <c r="Y122" i="12"/>
  <c r="Y114" i="12"/>
  <c r="AB114" i="12" s="1"/>
  <c r="Y113" i="12"/>
  <c r="Y112" i="12"/>
  <c r="Y111" i="12"/>
  <c r="Y110" i="12"/>
  <c r="Y109" i="12"/>
  <c r="Y108" i="12"/>
  <c r="Y107" i="12"/>
  <c r="Y106" i="12"/>
  <c r="Y105" i="12"/>
  <c r="Y104" i="12"/>
  <c r="Y103" i="12"/>
  <c r="Y101" i="12"/>
  <c r="Y100" i="12"/>
  <c r="Y99" i="12"/>
  <c r="Y98" i="12"/>
  <c r="Y97" i="12"/>
  <c r="Y96" i="12"/>
  <c r="Y95" i="12"/>
  <c r="Y94" i="12"/>
  <c r="Y93" i="12"/>
  <c r="Y92" i="12"/>
  <c r="Y91" i="12"/>
  <c r="Y90" i="12"/>
  <c r="Y89" i="12"/>
  <c r="Y88" i="12"/>
  <c r="Y87" i="12"/>
  <c r="Y86" i="12"/>
  <c r="Y85" i="12"/>
  <c r="Y83" i="12"/>
  <c r="Y82" i="12"/>
  <c r="Y76" i="12"/>
  <c r="Y75" i="12"/>
  <c r="Y74" i="12"/>
  <c r="Y84" i="12"/>
  <c r="Y81" i="12"/>
  <c r="Y80" i="12"/>
  <c r="Y79" i="12"/>
  <c r="Y78" i="12"/>
  <c r="Y77" i="12"/>
  <c r="Y73" i="12"/>
  <c r="Y72" i="12"/>
  <c r="Y71" i="12"/>
  <c r="Y70" i="12"/>
  <c r="Y69" i="12"/>
  <c r="Y68" i="12"/>
  <c r="Y67" i="12"/>
  <c r="Y66" i="12"/>
  <c r="Y65" i="12"/>
  <c r="Y64" i="12"/>
  <c r="Y63" i="12"/>
  <c r="Y62" i="12"/>
  <c r="Y61" i="12"/>
  <c r="Y60" i="12"/>
  <c r="Y59" i="12"/>
  <c r="Y57" i="12"/>
  <c r="Y56" i="12"/>
  <c r="Y54" i="12"/>
  <c r="Y53" i="12"/>
  <c r="Y52" i="12"/>
  <c r="Y51" i="12"/>
  <c r="Y49" i="12"/>
  <c r="Y48" i="12"/>
  <c r="Y43" i="12"/>
  <c r="AB43" i="12" s="1"/>
  <c r="Y41" i="12"/>
  <c r="Y40" i="12"/>
  <c r="Y39" i="12"/>
  <c r="Y38" i="12"/>
  <c r="Y25" i="12"/>
  <c r="AB25" i="12" s="1"/>
  <c r="Y23" i="12"/>
  <c r="Y22" i="12"/>
  <c r="Y21" i="12"/>
  <c r="Y20" i="12"/>
  <c r="Y36" i="12"/>
  <c r="Y35" i="12"/>
  <c r="Y34" i="12"/>
  <c r="Y32" i="12"/>
  <c r="Y31" i="12"/>
  <c r="Y30" i="12"/>
  <c r="Y19" i="12"/>
  <c r="Y18" i="12"/>
  <c r="Y46" i="12"/>
  <c r="Y45" i="12"/>
  <c r="Y44" i="12"/>
  <c r="Y16" i="12"/>
  <c r="Y14" i="12"/>
  <c r="Y13" i="12"/>
  <c r="Y12" i="12"/>
  <c r="Y11" i="12"/>
  <c r="Y10" i="12"/>
  <c r="Y9" i="12"/>
  <c r="AB9" i="12" s="1"/>
  <c r="Y7" i="12"/>
  <c r="Y6" i="12"/>
  <c r="Y5" i="12"/>
  <c r="Y4" i="12"/>
  <c r="Y28" i="12"/>
  <c r="Y27" i="12"/>
  <c r="Y26" i="12"/>
  <c r="AB26" i="12" l="1"/>
  <c r="Z26" i="12"/>
  <c r="AB28" i="12"/>
  <c r="Z28" i="12"/>
  <c r="AB4" i="12"/>
  <c r="Z4" i="12"/>
  <c r="AB6" i="12"/>
  <c r="Z6" i="12"/>
  <c r="AB11" i="12"/>
  <c r="Z11" i="12"/>
  <c r="AB13" i="12"/>
  <c r="Z13" i="12"/>
  <c r="AB16" i="12"/>
  <c r="Z16" i="12"/>
  <c r="AB45" i="12"/>
  <c r="Z45" i="12"/>
  <c r="AB17" i="12"/>
  <c r="Z17" i="12"/>
  <c r="AB19" i="12"/>
  <c r="Z19" i="12"/>
  <c r="AB31" i="12"/>
  <c r="Z31" i="12"/>
  <c r="AB34" i="12"/>
  <c r="Z34" i="12"/>
  <c r="AB36" i="12"/>
  <c r="Z36" i="12"/>
  <c r="AB21" i="12"/>
  <c r="Z21" i="12"/>
  <c r="AB23" i="12"/>
  <c r="Z23" i="12"/>
  <c r="AB38" i="12"/>
  <c r="Z38" i="12"/>
  <c r="AB40" i="12"/>
  <c r="Z40" i="12"/>
  <c r="AB49" i="12"/>
  <c r="Z49" i="12"/>
  <c r="AB52" i="12"/>
  <c r="Z52" i="12"/>
  <c r="AB54" i="12"/>
  <c r="Z54" i="12"/>
  <c r="AB57" i="12"/>
  <c r="Z57" i="12"/>
  <c r="AB60" i="12"/>
  <c r="Z60" i="12"/>
  <c r="AB62" i="12"/>
  <c r="Z62" i="12"/>
  <c r="AB64" i="12"/>
  <c r="Z64" i="12"/>
  <c r="AB66" i="12"/>
  <c r="Z66" i="12"/>
  <c r="AB68" i="12"/>
  <c r="Z68" i="12"/>
  <c r="AB70" i="12"/>
  <c r="Z70" i="12"/>
  <c r="AB72" i="12"/>
  <c r="Z72" i="12"/>
  <c r="AB77" i="12"/>
  <c r="Z77" i="12"/>
  <c r="AB79" i="12"/>
  <c r="Z79" i="12"/>
  <c r="AB81" i="12"/>
  <c r="Z81" i="12"/>
  <c r="AB74" i="12"/>
  <c r="Z74" i="12"/>
  <c r="AB76" i="12"/>
  <c r="Z76" i="12"/>
  <c r="AB83" i="12"/>
  <c r="Z83" i="12"/>
  <c r="AB86" i="12"/>
  <c r="Z86" i="12"/>
  <c r="AB88" i="12"/>
  <c r="Z88" i="12"/>
  <c r="AB90" i="12"/>
  <c r="Z90" i="12"/>
  <c r="AB92" i="12"/>
  <c r="Z92" i="12"/>
  <c r="AB94" i="12"/>
  <c r="Z94" i="12"/>
  <c r="AB96" i="12"/>
  <c r="Z96" i="12"/>
  <c r="AB98" i="12"/>
  <c r="Z98" i="12"/>
  <c r="AB100" i="12"/>
  <c r="Z100" i="12"/>
  <c r="AB103" i="12"/>
  <c r="Z103" i="12"/>
  <c r="AB105" i="12"/>
  <c r="Z105" i="12"/>
  <c r="AB107" i="12"/>
  <c r="Z107" i="12"/>
  <c r="AB109" i="12"/>
  <c r="Z109" i="12"/>
  <c r="AB111" i="12"/>
  <c r="Z111" i="12"/>
  <c r="AB113" i="12"/>
  <c r="Z113" i="12"/>
  <c r="AB122" i="12"/>
  <c r="Z122" i="12"/>
  <c r="AB124" i="12"/>
  <c r="Z124" i="12"/>
  <c r="AB131" i="12"/>
  <c r="Z131" i="12"/>
  <c r="AB133" i="12"/>
  <c r="Z133" i="12"/>
  <c r="AB135" i="12"/>
  <c r="Z135" i="12"/>
  <c r="AB115" i="12"/>
  <c r="Z115" i="12"/>
  <c r="AB117" i="12"/>
  <c r="Z117" i="12"/>
  <c r="AB119" i="12"/>
  <c r="Z119" i="12"/>
  <c r="AB121" i="12"/>
  <c r="Z121" i="12"/>
  <c r="AB127" i="12"/>
  <c r="Z127" i="12"/>
  <c r="AB129" i="12"/>
  <c r="Z129" i="12"/>
  <c r="AB144" i="12"/>
  <c r="Z144" i="12"/>
  <c r="AB151" i="12"/>
  <c r="Z151" i="12"/>
  <c r="AB154" i="12"/>
  <c r="Z154" i="12"/>
  <c r="AB139" i="12"/>
  <c r="Z139" i="12"/>
  <c r="AB141" i="12"/>
  <c r="Z141" i="12"/>
  <c r="AB146" i="12"/>
  <c r="Z146" i="12"/>
  <c r="AB148" i="12"/>
  <c r="Z148" i="12"/>
  <c r="AB150" i="12"/>
  <c r="Z150" i="12"/>
  <c r="AB156" i="12"/>
  <c r="Z156" i="12"/>
  <c r="AB158" i="12"/>
  <c r="Z158" i="12"/>
  <c r="AB160" i="12"/>
  <c r="Z160" i="12"/>
  <c r="AB162" i="12"/>
  <c r="Z162" i="12"/>
  <c r="AB164" i="12"/>
  <c r="Z164" i="12"/>
  <c r="AB166" i="12"/>
  <c r="Z166" i="12"/>
  <c r="AB169" i="12"/>
  <c r="Z169" i="12"/>
  <c r="AB171" i="12"/>
  <c r="Z171" i="12"/>
  <c r="AB173" i="12"/>
  <c r="Z173" i="12"/>
  <c r="AB175" i="12"/>
  <c r="Z175" i="12"/>
  <c r="AB176" i="12"/>
  <c r="Z176" i="12"/>
  <c r="AB178" i="12"/>
  <c r="Z178" i="12"/>
  <c r="AB180" i="12"/>
  <c r="Z180" i="12"/>
  <c r="AB182" i="12"/>
  <c r="Z182" i="12"/>
  <c r="AB236" i="12"/>
  <c r="Z236" i="12"/>
  <c r="AB184" i="12"/>
  <c r="Z184" i="12"/>
  <c r="AB186" i="12"/>
  <c r="Z186" i="12"/>
  <c r="AB190" i="12"/>
  <c r="Z190" i="12"/>
  <c r="AB192" i="12"/>
  <c r="Z192" i="12"/>
  <c r="AB194" i="12"/>
  <c r="Z194" i="12"/>
  <c r="AB196" i="12"/>
  <c r="Z196" i="12"/>
  <c r="AB198" i="12"/>
  <c r="Z198" i="12"/>
  <c r="AB200" i="12"/>
  <c r="Z200" i="12"/>
  <c r="AB202" i="12"/>
  <c r="Z202" i="12"/>
  <c r="AB204" i="12"/>
  <c r="Z204" i="12"/>
  <c r="AB206" i="12"/>
  <c r="Z206" i="12"/>
  <c r="AB208" i="12"/>
  <c r="Z208" i="12"/>
  <c r="AB210" i="12"/>
  <c r="Z210" i="12"/>
  <c r="AB213" i="12"/>
  <c r="Z213" i="12"/>
  <c r="AB215" i="12"/>
  <c r="Z215" i="12"/>
  <c r="AB217" i="12"/>
  <c r="Z217" i="12"/>
  <c r="AB219" i="12"/>
  <c r="Z219" i="12"/>
  <c r="AB221" i="12"/>
  <c r="Z221" i="12"/>
  <c r="AB223" i="12"/>
  <c r="Z223" i="12"/>
  <c r="AB225" i="12"/>
  <c r="Z225" i="12"/>
  <c r="AB227" i="12"/>
  <c r="Z227" i="12"/>
  <c r="AB229" i="12"/>
  <c r="Z229" i="12"/>
  <c r="AB231" i="12"/>
  <c r="Z231" i="12"/>
  <c r="AB233" i="12"/>
  <c r="Z233" i="12"/>
  <c r="AB253" i="12"/>
  <c r="Z253" i="12"/>
  <c r="AB240" i="12"/>
  <c r="Z240" i="12"/>
  <c r="AB242" i="12"/>
  <c r="Z242" i="12"/>
  <c r="AB245" i="12"/>
  <c r="Z245" i="12"/>
  <c r="AB259" i="12"/>
  <c r="Z259" i="12"/>
  <c r="AB247" i="12"/>
  <c r="Z247" i="12"/>
  <c r="AB255" i="12"/>
  <c r="Z255" i="12"/>
  <c r="AB249" i="12"/>
  <c r="Z249" i="12"/>
  <c r="AB251" i="12"/>
  <c r="Z251" i="12"/>
  <c r="AB257" i="12"/>
  <c r="Z257" i="12"/>
  <c r="AB261" i="12"/>
  <c r="Z261" i="12"/>
  <c r="AB263" i="12"/>
  <c r="Z263" i="12"/>
  <c r="AB265" i="12"/>
  <c r="Z265" i="12"/>
  <c r="AB267" i="12"/>
  <c r="Z267" i="12"/>
  <c r="AB272" i="12"/>
  <c r="Z272" i="12"/>
  <c r="AB274" i="12"/>
  <c r="Z274" i="12"/>
  <c r="AB276" i="12"/>
  <c r="Z276" i="12"/>
  <c r="AB278" i="12"/>
  <c r="Z278" i="12"/>
  <c r="AB280" i="12"/>
  <c r="Z280" i="12"/>
  <c r="AB283" i="12"/>
  <c r="Z283" i="12"/>
  <c r="AB285" i="12"/>
  <c r="Z285" i="12"/>
  <c r="AB289" i="12"/>
  <c r="Z289" i="12"/>
  <c r="AB287" i="12"/>
  <c r="Z287" i="12"/>
  <c r="AB290" i="12"/>
  <c r="Z290" i="12"/>
  <c r="AB292" i="12"/>
  <c r="Z292" i="12"/>
  <c r="AB295" i="12"/>
  <c r="Z295" i="12"/>
  <c r="AB297" i="12"/>
  <c r="Z297" i="12"/>
  <c r="AB300" i="12"/>
  <c r="Z300" i="12"/>
  <c r="AB303" i="12"/>
  <c r="Z303" i="12"/>
  <c r="AB306" i="12"/>
  <c r="Z306" i="12"/>
  <c r="AB309" i="12"/>
  <c r="Z309" i="12"/>
  <c r="AB315" i="12"/>
  <c r="Z315" i="12"/>
  <c r="AB319" i="12"/>
  <c r="Z319" i="12"/>
  <c r="AB322" i="12"/>
  <c r="Z322" i="12"/>
  <c r="AB313" i="12"/>
  <c r="Z313" i="12"/>
  <c r="AB317" i="12"/>
  <c r="Z317" i="12"/>
  <c r="AB327" i="12"/>
  <c r="Z327" i="12"/>
  <c r="AB332" i="12"/>
  <c r="Z332" i="12"/>
  <c r="AB324" i="12"/>
  <c r="Z324" i="12"/>
  <c r="AB326" i="12"/>
  <c r="Z326" i="12"/>
  <c r="AB330" i="12"/>
  <c r="Z330" i="12"/>
  <c r="AB334" i="12"/>
  <c r="Z334" i="12"/>
  <c r="AB336" i="12"/>
  <c r="Z336" i="12"/>
  <c r="AB338" i="12"/>
  <c r="Z338" i="12"/>
  <c r="AB340" i="12"/>
  <c r="Z340" i="12"/>
  <c r="AB342" i="12"/>
  <c r="Z342" i="12"/>
  <c r="AB344" i="12"/>
  <c r="Z344" i="12"/>
  <c r="AB346" i="12"/>
  <c r="Z346" i="12"/>
  <c r="AB348" i="12"/>
  <c r="Z348" i="12"/>
  <c r="AB393" i="12"/>
  <c r="Z393" i="12"/>
  <c r="AB353" i="12"/>
  <c r="Z353" i="12"/>
  <c r="AB355" i="12"/>
  <c r="Z355" i="12"/>
  <c r="AB358" i="12"/>
  <c r="Z358" i="12"/>
  <c r="AB360" i="12"/>
  <c r="Z360" i="12"/>
  <c r="AB362" i="12"/>
  <c r="Z362" i="12"/>
  <c r="AB367" i="12"/>
  <c r="Z367" i="12"/>
  <c r="AB375" i="12"/>
  <c r="Z375" i="12"/>
  <c r="AB381" i="12"/>
  <c r="Z381" i="12"/>
  <c r="AB383" i="12"/>
  <c r="Z383" i="12"/>
  <c r="AB385" i="12"/>
  <c r="Z385" i="12"/>
  <c r="AB387" i="12"/>
  <c r="Z387" i="12"/>
  <c r="AB389" i="12"/>
  <c r="Z389" i="12"/>
  <c r="AB391" i="12"/>
  <c r="Z391" i="12"/>
  <c r="AB414" i="12"/>
  <c r="Z414" i="12"/>
  <c r="AB416" i="12"/>
  <c r="Z416" i="12"/>
  <c r="AB397" i="12"/>
  <c r="Z397" i="12"/>
  <c r="AB399" i="12"/>
  <c r="Z399" i="12"/>
  <c r="AB401" i="12"/>
  <c r="Z401" i="12"/>
  <c r="AB403" i="12"/>
  <c r="Z403" i="12"/>
  <c r="AB405" i="12"/>
  <c r="Z405" i="12"/>
  <c r="AB430" i="12"/>
  <c r="Z430" i="12"/>
  <c r="AB407" i="12"/>
  <c r="Z407" i="12"/>
  <c r="AB417" i="12"/>
  <c r="Z417" i="12"/>
  <c r="AB419" i="12"/>
  <c r="Z419" i="12"/>
  <c r="AB421" i="12"/>
  <c r="Z421" i="12"/>
  <c r="AB423" i="12"/>
  <c r="Z423" i="12"/>
  <c r="AB409" i="12"/>
  <c r="Z409" i="12"/>
  <c r="AB411" i="12"/>
  <c r="Z411" i="12"/>
  <c r="AB425" i="12"/>
  <c r="Z425" i="12"/>
  <c r="AB427" i="12"/>
  <c r="Z427" i="12"/>
  <c r="AB429" i="12"/>
  <c r="Z429" i="12"/>
  <c r="AB433" i="12"/>
  <c r="Z433" i="12"/>
  <c r="AB435" i="12"/>
  <c r="Z435" i="12"/>
  <c r="AB437" i="12"/>
  <c r="Z437" i="12"/>
  <c r="AB439" i="12"/>
  <c r="Z439" i="12"/>
  <c r="AB441" i="12"/>
  <c r="Z441" i="12"/>
  <c r="AB443" i="12"/>
  <c r="Z443" i="12"/>
  <c r="AB445" i="12"/>
  <c r="Z445" i="12"/>
  <c r="AB447" i="12"/>
  <c r="Z447" i="12"/>
  <c r="AB449" i="12"/>
  <c r="Z449" i="12"/>
  <c r="AB451" i="12"/>
  <c r="Z451" i="12"/>
  <c r="AB455" i="12"/>
  <c r="Z455" i="12"/>
  <c r="AB457" i="12"/>
  <c r="Z457" i="12"/>
  <c r="AB459" i="12"/>
  <c r="Z459" i="12"/>
  <c r="AB464" i="12"/>
  <c r="Z464" i="12"/>
  <c r="AB453" i="12"/>
  <c r="Z453" i="12"/>
  <c r="AB461" i="12"/>
  <c r="Z461" i="12"/>
  <c r="AB465" i="12"/>
  <c r="Z465" i="12"/>
  <c r="AB467" i="12"/>
  <c r="Z467" i="12"/>
  <c r="AB469" i="12"/>
  <c r="Z469" i="12"/>
  <c r="AB472" i="12"/>
  <c r="Z472" i="12"/>
  <c r="AB474" i="12"/>
  <c r="Z474" i="12"/>
  <c r="AB477" i="12"/>
  <c r="Z477" i="12"/>
  <c r="AB479" i="12"/>
  <c r="Z479" i="12"/>
  <c r="AB481" i="12"/>
  <c r="Z481" i="12"/>
  <c r="AB484" i="12"/>
  <c r="Z484" i="12"/>
  <c r="AB486" i="12"/>
  <c r="Z486" i="12"/>
  <c r="AB489" i="12"/>
  <c r="Z489" i="12"/>
  <c r="AB491" i="12"/>
  <c r="Z491" i="12"/>
  <c r="AB503" i="12"/>
  <c r="Z503" i="12"/>
  <c r="AB508" i="12"/>
  <c r="Z508" i="12"/>
  <c r="AB510" i="12"/>
  <c r="Z510" i="12"/>
  <c r="AB512" i="12"/>
  <c r="Z512" i="12"/>
  <c r="AB514" i="12"/>
  <c r="Z514" i="12"/>
  <c r="AB494" i="12"/>
  <c r="Z494" i="12"/>
  <c r="AB496" i="12"/>
  <c r="Z496" i="12"/>
  <c r="AB498" i="12"/>
  <c r="Z498" i="12"/>
  <c r="AB500" i="12"/>
  <c r="Z500" i="12"/>
  <c r="AB505" i="12"/>
  <c r="Z505" i="12"/>
  <c r="AB507" i="12"/>
  <c r="Z507" i="12"/>
  <c r="AB528" i="12"/>
  <c r="Z528" i="12"/>
  <c r="AB530" i="12"/>
  <c r="Z530" i="12"/>
  <c r="AB518" i="12"/>
  <c r="Z518" i="12"/>
  <c r="AB520" i="12"/>
  <c r="Z520" i="12"/>
  <c r="AB523" i="12"/>
  <c r="Z523" i="12"/>
  <c r="AB525" i="12"/>
  <c r="Z525" i="12"/>
  <c r="AB527" i="12"/>
  <c r="Z527" i="12"/>
  <c r="AB532" i="12"/>
  <c r="Z532" i="12"/>
  <c r="AB534" i="12"/>
  <c r="Z534" i="12"/>
  <c r="AB536" i="12"/>
  <c r="Z536" i="12"/>
  <c r="AB538" i="12"/>
  <c r="Z538" i="12"/>
  <c r="AB540" i="12"/>
  <c r="Z540" i="12"/>
  <c r="AB542" i="12"/>
  <c r="Z542" i="12"/>
  <c r="AB544" i="12"/>
  <c r="Z544" i="12"/>
  <c r="AB590" i="12"/>
  <c r="Z590" i="12"/>
  <c r="AB547" i="12"/>
  <c r="Z547" i="12"/>
  <c r="AB549" i="12"/>
  <c r="Z549" i="12"/>
  <c r="AB591" i="12"/>
  <c r="Z591" i="12"/>
  <c r="AB552" i="12"/>
  <c r="Z552" i="12"/>
  <c r="AB554" i="12"/>
  <c r="Z554" i="12"/>
  <c r="AB556" i="12"/>
  <c r="Z556" i="12"/>
  <c r="AB558" i="12"/>
  <c r="Z558" i="12"/>
  <c r="AB560" i="12"/>
  <c r="Z560" i="12"/>
  <c r="AB562" i="12"/>
  <c r="Z562" i="12"/>
  <c r="AB564" i="12"/>
  <c r="Z564" i="12"/>
  <c r="AB566" i="12"/>
  <c r="Z566" i="12"/>
  <c r="AB568" i="12"/>
  <c r="Z568" i="12"/>
  <c r="AB570" i="12"/>
  <c r="Z570" i="12"/>
  <c r="AB574" i="12"/>
  <c r="Z574" i="12"/>
  <c r="AB576" i="12"/>
  <c r="Z576" i="12"/>
  <c r="AB578" i="12"/>
  <c r="Z578" i="12"/>
  <c r="AB580" i="12"/>
  <c r="Z580" i="12"/>
  <c r="AB582" i="12"/>
  <c r="Z582" i="12"/>
  <c r="AB584" i="12"/>
  <c r="Z584" i="12"/>
  <c r="AB586" i="12"/>
  <c r="Z586" i="12"/>
  <c r="AB588" i="12"/>
  <c r="Z588" i="12"/>
  <c r="AB603" i="12"/>
  <c r="Z603" i="12"/>
  <c r="AB605" i="12"/>
  <c r="Z605" i="12"/>
  <c r="AB594" i="12"/>
  <c r="Z594" i="12"/>
  <c r="AB614" i="12"/>
  <c r="Z614" i="12"/>
  <c r="AB606" i="12"/>
  <c r="Z606" i="12"/>
  <c r="AB608" i="12"/>
  <c r="Z608" i="12"/>
  <c r="AB610" i="12"/>
  <c r="Z610" i="12"/>
  <c r="AB601" i="12"/>
  <c r="Z601" i="12"/>
  <c r="AB611" i="12"/>
  <c r="Z611" i="12"/>
  <c r="AB613" i="12"/>
  <c r="Z613" i="12"/>
  <c r="AB617" i="12"/>
  <c r="Z617" i="12"/>
  <c r="AB620" i="12"/>
  <c r="Z620" i="12"/>
  <c r="AB623" i="12"/>
  <c r="Z623" i="12"/>
  <c r="AB625" i="12"/>
  <c r="Z625" i="12"/>
  <c r="AB628" i="12"/>
  <c r="Z628" i="12"/>
  <c r="AB630" i="12"/>
  <c r="Z630" i="12"/>
  <c r="AB633" i="12"/>
  <c r="Z633" i="12"/>
  <c r="AB635" i="12"/>
  <c r="Z635" i="12"/>
  <c r="AB639" i="12"/>
  <c r="Z639" i="12"/>
  <c r="AB638" i="12"/>
  <c r="Z638" i="12"/>
  <c r="AB641" i="12"/>
  <c r="Z641" i="12"/>
  <c r="AB644" i="12"/>
  <c r="Z644" i="12"/>
  <c r="AB646" i="12"/>
  <c r="Z646" i="12"/>
  <c r="AB648" i="12"/>
  <c r="Z648" i="12"/>
  <c r="AB650" i="12"/>
  <c r="Z650" i="12"/>
  <c r="AB652" i="12"/>
  <c r="Z652" i="12"/>
  <c r="AB659" i="12"/>
  <c r="Z659" i="12"/>
  <c r="AB656" i="12"/>
  <c r="Z656" i="12"/>
  <c r="AB660" i="12"/>
  <c r="Z660" i="12"/>
  <c r="AB668" i="12"/>
  <c r="Z668" i="12"/>
  <c r="AB667" i="12"/>
  <c r="Z667" i="12"/>
  <c r="AB673" i="12"/>
  <c r="Z673" i="12"/>
  <c r="AB675" i="12"/>
  <c r="Z675" i="12"/>
  <c r="AB678" i="12"/>
  <c r="Z678" i="12"/>
  <c r="AB680" i="12"/>
  <c r="Z680" i="12"/>
  <c r="AB716" i="12"/>
  <c r="Z716" i="12"/>
  <c r="AB688" i="12"/>
  <c r="Z688" i="12"/>
  <c r="AB694" i="12"/>
  <c r="Z694" i="12"/>
  <c r="AB705" i="12"/>
  <c r="Z705" i="12"/>
  <c r="AB711" i="12"/>
  <c r="Z711" i="12"/>
  <c r="AB713" i="12"/>
  <c r="Z713" i="12"/>
  <c r="AB715" i="12"/>
  <c r="Z715" i="12"/>
  <c r="AB719" i="12"/>
  <c r="Z719" i="12"/>
  <c r="AB726" i="12"/>
  <c r="Z726" i="12"/>
  <c r="AB722" i="12"/>
  <c r="Z722" i="12"/>
  <c r="AB730" i="12"/>
  <c r="Z730" i="12"/>
  <c r="AB734" i="12"/>
  <c r="Z734" i="12"/>
  <c r="AB737" i="12"/>
  <c r="Z737" i="12"/>
  <c r="AB739" i="12"/>
  <c r="Z739" i="12"/>
  <c r="AB741" i="12"/>
  <c r="Z741" i="12"/>
  <c r="AB744" i="12"/>
  <c r="Z744" i="12"/>
  <c r="AB746" i="12"/>
  <c r="Z746" i="12"/>
  <c r="AB742" i="12"/>
  <c r="Z742" i="12"/>
  <c r="AB749" i="12"/>
  <c r="Z749" i="12"/>
  <c r="AB751" i="12"/>
  <c r="Z751" i="12"/>
  <c r="AB753" i="12"/>
  <c r="Z753" i="12"/>
  <c r="AB757" i="12"/>
  <c r="Z757" i="12"/>
  <c r="AB763" i="12"/>
  <c r="Z763" i="12"/>
  <c r="AB759" i="12"/>
  <c r="Z759" i="12"/>
  <c r="AB762" i="12"/>
  <c r="Z762" i="12"/>
  <c r="AB776" i="12"/>
  <c r="Z776" i="12"/>
  <c r="AB769" i="12"/>
  <c r="Z769" i="12"/>
  <c r="AB771" i="12"/>
  <c r="Z771" i="12"/>
  <c r="AB775" i="12"/>
  <c r="Z775" i="12"/>
  <c r="AB779" i="12"/>
  <c r="Z779" i="12"/>
  <c r="AB781" i="12"/>
  <c r="Z781" i="12"/>
  <c r="AB783" i="12"/>
  <c r="Z783" i="12"/>
  <c r="AB785" i="12"/>
  <c r="Z785" i="12"/>
  <c r="AB788" i="12"/>
  <c r="Z788" i="12"/>
  <c r="AB790" i="12"/>
  <c r="Z790" i="12"/>
  <c r="AB793" i="12"/>
  <c r="Z793" i="12"/>
  <c r="AB799" i="12"/>
  <c r="Z799" i="12"/>
  <c r="AB805" i="12"/>
  <c r="Z805" i="12"/>
  <c r="AB808" i="12"/>
  <c r="Z808" i="12"/>
  <c r="AB810" i="12"/>
  <c r="Z810" i="12"/>
  <c r="AB812" i="12"/>
  <c r="Z812" i="12"/>
  <c r="Z8" i="12"/>
  <c r="X8" i="12"/>
  <c r="Z114" i="12"/>
  <c r="X114" i="12"/>
  <c r="AB27" i="12"/>
  <c r="Z27" i="12"/>
  <c r="AB2" i="12"/>
  <c r="AB5" i="12"/>
  <c r="Z5" i="12"/>
  <c r="AB7" i="12"/>
  <c r="Z7" i="12"/>
  <c r="AB10" i="12"/>
  <c r="Z10" i="12"/>
  <c r="AB12" i="12"/>
  <c r="Z12" i="12"/>
  <c r="AB14" i="12"/>
  <c r="Z14" i="12"/>
  <c r="AB44" i="12"/>
  <c r="Z44" i="12"/>
  <c r="AB46" i="12"/>
  <c r="Z46" i="12"/>
  <c r="AB18" i="12"/>
  <c r="Z18" i="12"/>
  <c r="AB30" i="12"/>
  <c r="Z30" i="12"/>
  <c r="AB32" i="12"/>
  <c r="Z32" i="12"/>
  <c r="AB35" i="12"/>
  <c r="Z35" i="12"/>
  <c r="AB20" i="12"/>
  <c r="Z20" i="12"/>
  <c r="AB22" i="12"/>
  <c r="Z22" i="12"/>
  <c r="AB39" i="12"/>
  <c r="Z39" i="12"/>
  <c r="AB41" i="12"/>
  <c r="Z41" i="12"/>
  <c r="AB48" i="12"/>
  <c r="Z48" i="12"/>
  <c r="AB51" i="12"/>
  <c r="Z51" i="12"/>
  <c r="AB53" i="12"/>
  <c r="Z53" i="12"/>
  <c r="AB56" i="12"/>
  <c r="Z56" i="12"/>
  <c r="AB59" i="12"/>
  <c r="Z59" i="12"/>
  <c r="AB61" i="12"/>
  <c r="Z61" i="12"/>
  <c r="AB63" i="12"/>
  <c r="Z63" i="12"/>
  <c r="AB65" i="12"/>
  <c r="Z65" i="12"/>
  <c r="AB67" i="12"/>
  <c r="Z67" i="12"/>
  <c r="AB69" i="12"/>
  <c r="Z69" i="12"/>
  <c r="AB71" i="12"/>
  <c r="Z71" i="12"/>
  <c r="AB73" i="12"/>
  <c r="Z73" i="12"/>
  <c r="AB78" i="12"/>
  <c r="Z78" i="12"/>
  <c r="AB80" i="12"/>
  <c r="Z80" i="12"/>
  <c r="AB84" i="12"/>
  <c r="Z84" i="12"/>
  <c r="AB75" i="12"/>
  <c r="Z75" i="12"/>
  <c r="AB82" i="12"/>
  <c r="Z82" i="12"/>
  <c r="AB85" i="12"/>
  <c r="Z85" i="12"/>
  <c r="AB87" i="12"/>
  <c r="Z87" i="12"/>
  <c r="AB89" i="12"/>
  <c r="Z89" i="12"/>
  <c r="AB91" i="12"/>
  <c r="Z91" i="12"/>
  <c r="AB93" i="12"/>
  <c r="Z93" i="12"/>
  <c r="AB95" i="12"/>
  <c r="Z95" i="12"/>
  <c r="AB97" i="12"/>
  <c r="Z97" i="12"/>
  <c r="AB99" i="12"/>
  <c r="Z99" i="12"/>
  <c r="AB101" i="12"/>
  <c r="Z101" i="12"/>
  <c r="AB104" i="12"/>
  <c r="Z104" i="12"/>
  <c r="AB106" i="12"/>
  <c r="Z106" i="12"/>
  <c r="AB108" i="12"/>
  <c r="Z108" i="12"/>
  <c r="AB110" i="12"/>
  <c r="Z110" i="12"/>
  <c r="AB112" i="12"/>
  <c r="Z112" i="12"/>
  <c r="AB123" i="12"/>
  <c r="Z123" i="12"/>
  <c r="AB125" i="12"/>
  <c r="Z125" i="12"/>
  <c r="AB132" i="12"/>
  <c r="Z132" i="12"/>
  <c r="AB134" i="12"/>
  <c r="Z134" i="12"/>
  <c r="AB136" i="12"/>
  <c r="Z136" i="12"/>
  <c r="AB116" i="12"/>
  <c r="Z116" i="12"/>
  <c r="AB118" i="12"/>
  <c r="Z118" i="12"/>
  <c r="AB120" i="12"/>
  <c r="Z120" i="12"/>
  <c r="AB126" i="12"/>
  <c r="Z126" i="12"/>
  <c r="AB128" i="12"/>
  <c r="Z128" i="12"/>
  <c r="AB143" i="12"/>
  <c r="Z143" i="12"/>
  <c r="AB145" i="12"/>
  <c r="Z145" i="12"/>
  <c r="AB152" i="12"/>
  <c r="Z152" i="12"/>
  <c r="AB138" i="12"/>
  <c r="Z138" i="12"/>
  <c r="AB140" i="12"/>
  <c r="Z140" i="12"/>
  <c r="AB142" i="12"/>
  <c r="Z142" i="12"/>
  <c r="AB147" i="12"/>
  <c r="Z147" i="12"/>
  <c r="AB149" i="12"/>
  <c r="Z149" i="12"/>
  <c r="AB155" i="12"/>
  <c r="Z155" i="12"/>
  <c r="AB157" i="12"/>
  <c r="Z157" i="12"/>
  <c r="AB159" i="12"/>
  <c r="Z159" i="12"/>
  <c r="AB161" i="12"/>
  <c r="Z161" i="12"/>
  <c r="AB163" i="12"/>
  <c r="Z163" i="12"/>
  <c r="AB165" i="12"/>
  <c r="Z165" i="12"/>
  <c r="AB168" i="12"/>
  <c r="Z168" i="12"/>
  <c r="AB170" i="12"/>
  <c r="Z170" i="12"/>
  <c r="AB172" i="12"/>
  <c r="Z172" i="12"/>
  <c r="AB174" i="12"/>
  <c r="Z174" i="12"/>
  <c r="AB235" i="12"/>
  <c r="Z235" i="12"/>
  <c r="AB177" i="12"/>
  <c r="Z177" i="12"/>
  <c r="AB179" i="12"/>
  <c r="Z179" i="12"/>
  <c r="AB181" i="12"/>
  <c r="Z181" i="12"/>
  <c r="AB183" i="12"/>
  <c r="Z183" i="12"/>
  <c r="AB237" i="12"/>
  <c r="Z237" i="12"/>
  <c r="AB185" i="12"/>
  <c r="Z185" i="12"/>
  <c r="AB187" i="12"/>
  <c r="Z187" i="12"/>
  <c r="AB189" i="12"/>
  <c r="Z189" i="12"/>
  <c r="AB191" i="12"/>
  <c r="Z191" i="12"/>
  <c r="AB193" i="12"/>
  <c r="Z193" i="12"/>
  <c r="AB195" i="12"/>
  <c r="Z195" i="12"/>
  <c r="AB197" i="12"/>
  <c r="Z197" i="12"/>
  <c r="AB199" i="12"/>
  <c r="Z199" i="12"/>
  <c r="AB201" i="12"/>
  <c r="Z201" i="12"/>
  <c r="AB203" i="12"/>
  <c r="Z203" i="12"/>
  <c r="AB205" i="12"/>
  <c r="Z205" i="12"/>
  <c r="AB207" i="12"/>
  <c r="Z207" i="12"/>
  <c r="AB209" i="12"/>
  <c r="Z209" i="12"/>
  <c r="AB212" i="12"/>
  <c r="Z212" i="12"/>
  <c r="AB214" i="12"/>
  <c r="Z214" i="12"/>
  <c r="AB216" i="12"/>
  <c r="Z216" i="12"/>
  <c r="AB218" i="12"/>
  <c r="Z218" i="12"/>
  <c r="AB220" i="12"/>
  <c r="Z220" i="12"/>
  <c r="AB222" i="12"/>
  <c r="Z222" i="12"/>
  <c r="AB224" i="12"/>
  <c r="Z224" i="12"/>
  <c r="AB226" i="12"/>
  <c r="Z226" i="12"/>
  <c r="AB228" i="12"/>
  <c r="Z228" i="12"/>
  <c r="AB230" i="12"/>
  <c r="Z230" i="12"/>
  <c r="AB232" i="12"/>
  <c r="Z232" i="12"/>
  <c r="AB252" i="12"/>
  <c r="Z252" i="12"/>
  <c r="AB239" i="12"/>
  <c r="Z239" i="12"/>
  <c r="AB241" i="12"/>
  <c r="Z241" i="12"/>
  <c r="AB243" i="12"/>
  <c r="Z243" i="12"/>
  <c r="AB258" i="12"/>
  <c r="Z258" i="12"/>
  <c r="AB246" i="12"/>
  <c r="Z246" i="12"/>
  <c r="AB254" i="12"/>
  <c r="Z254" i="12"/>
  <c r="AB248" i="12"/>
  <c r="Z248" i="12"/>
  <c r="AB250" i="12"/>
  <c r="Z250" i="12"/>
  <c r="AB256" i="12"/>
  <c r="Z256" i="12"/>
  <c r="AB260" i="12"/>
  <c r="Z260" i="12"/>
  <c r="AB262" i="12"/>
  <c r="Z262" i="12"/>
  <c r="AB264" i="12"/>
  <c r="Z264" i="12"/>
  <c r="AB266" i="12"/>
  <c r="Z266" i="12"/>
  <c r="AB270" i="12"/>
  <c r="Z270" i="12"/>
  <c r="AB273" i="12"/>
  <c r="Z273" i="12"/>
  <c r="AB275" i="12"/>
  <c r="Z275" i="12"/>
  <c r="AB277" i="12"/>
  <c r="Z277" i="12"/>
  <c r="AB279" i="12"/>
  <c r="Z279" i="12"/>
  <c r="AB282" i="12"/>
  <c r="Z282" i="12"/>
  <c r="AB284" i="12"/>
  <c r="Z284" i="12"/>
  <c r="AB286" i="12"/>
  <c r="Z286" i="12"/>
  <c r="AB281" i="12"/>
  <c r="Z281" i="12"/>
  <c r="AB288" i="12"/>
  <c r="Z288" i="12"/>
  <c r="AB291" i="12"/>
  <c r="Z291" i="12"/>
  <c r="AB293" i="12"/>
  <c r="Z293" i="12"/>
  <c r="AB296" i="12"/>
  <c r="Z296" i="12"/>
  <c r="AB299" i="12"/>
  <c r="Z299" i="12"/>
  <c r="AB302" i="12"/>
  <c r="Z302" i="12"/>
  <c r="AB305" i="12"/>
  <c r="Z305" i="12"/>
  <c r="AB308" i="12"/>
  <c r="Z308" i="12"/>
  <c r="AB311" i="12"/>
  <c r="Z311" i="12"/>
  <c r="AB316" i="12"/>
  <c r="Z316" i="12"/>
  <c r="AB321" i="12"/>
  <c r="Z321" i="12"/>
  <c r="AB312" i="12"/>
  <c r="Z312" i="12"/>
  <c r="AB314" i="12"/>
  <c r="Z314" i="12"/>
  <c r="AB318" i="12"/>
  <c r="Z318" i="12"/>
  <c r="AB328" i="12"/>
  <c r="Z328" i="12"/>
  <c r="AB323" i="12"/>
  <c r="Z323" i="12"/>
  <c r="AB325" i="12"/>
  <c r="Z325" i="12"/>
  <c r="AB329" i="12"/>
  <c r="Z329" i="12"/>
  <c r="AB331" i="12"/>
  <c r="Z331" i="12"/>
  <c r="AB335" i="12"/>
  <c r="Z335" i="12"/>
  <c r="AB337" i="12"/>
  <c r="Z337" i="12"/>
  <c r="AB339" i="12"/>
  <c r="Z339" i="12"/>
  <c r="AB341" i="12"/>
  <c r="Z341" i="12"/>
  <c r="AB343" i="12"/>
  <c r="Z343" i="12"/>
  <c r="AB345" i="12"/>
  <c r="Z345" i="12"/>
  <c r="AB347" i="12"/>
  <c r="Z347" i="12"/>
  <c r="AB351" i="12"/>
  <c r="Z351" i="12"/>
  <c r="AB395" i="12"/>
  <c r="Z395" i="12"/>
  <c r="AB354" i="12"/>
  <c r="Z354" i="12"/>
  <c r="AB357" i="12"/>
  <c r="Z357" i="12"/>
  <c r="AB359" i="12"/>
  <c r="Z359" i="12"/>
  <c r="AB361" i="12"/>
  <c r="Z361" i="12"/>
  <c r="AB366" i="12"/>
  <c r="Z366" i="12"/>
  <c r="AB372" i="12"/>
  <c r="Z372" i="12"/>
  <c r="AB376" i="12"/>
  <c r="Z376" i="12"/>
  <c r="AB382" i="12"/>
  <c r="Z382" i="12"/>
  <c r="AB384" i="12"/>
  <c r="Z384" i="12"/>
  <c r="AB386" i="12"/>
  <c r="Z386" i="12"/>
  <c r="AB388" i="12"/>
  <c r="Z388" i="12"/>
  <c r="AB390" i="12"/>
  <c r="Z390" i="12"/>
  <c r="AB413" i="12"/>
  <c r="Z413" i="12"/>
  <c r="AB415" i="12"/>
  <c r="Z415" i="12"/>
  <c r="AB396" i="12"/>
  <c r="Z396" i="12"/>
  <c r="AB398" i="12"/>
  <c r="Z398" i="12"/>
  <c r="AB400" i="12"/>
  <c r="Z400" i="12"/>
  <c r="AB402" i="12"/>
  <c r="Z402" i="12"/>
  <c r="AB404" i="12"/>
  <c r="Z404" i="12"/>
  <c r="AB406" i="12"/>
  <c r="Z406" i="12"/>
  <c r="AB431" i="12"/>
  <c r="Z431" i="12"/>
  <c r="AB408" i="12"/>
  <c r="Z408" i="12"/>
  <c r="AB418" i="12"/>
  <c r="Z418" i="12"/>
  <c r="AB420" i="12"/>
  <c r="Z420" i="12"/>
  <c r="AB422" i="12"/>
  <c r="Z422" i="12"/>
  <c r="AB424" i="12"/>
  <c r="Z424" i="12"/>
  <c r="AB410" i="12"/>
  <c r="Z410" i="12"/>
  <c r="AB412" i="12"/>
  <c r="Z412" i="12"/>
  <c r="AB426" i="12"/>
  <c r="Z426" i="12"/>
  <c r="AB428" i="12"/>
  <c r="Z428" i="12"/>
  <c r="AB432" i="12"/>
  <c r="Z432" i="12"/>
  <c r="AB434" i="12"/>
  <c r="Z434" i="12"/>
  <c r="AB436" i="12"/>
  <c r="Z436" i="12"/>
  <c r="AB438" i="12"/>
  <c r="Z438" i="12"/>
  <c r="AB440" i="12"/>
  <c r="Z440" i="12"/>
  <c r="AB442" i="12"/>
  <c r="Z442" i="12"/>
  <c r="AB444" i="12"/>
  <c r="Z444" i="12"/>
  <c r="AB446" i="12"/>
  <c r="Z446" i="12"/>
  <c r="AB448" i="12"/>
  <c r="Z448" i="12"/>
  <c r="AB450" i="12"/>
  <c r="Z450" i="12"/>
  <c r="AB454" i="12"/>
  <c r="Z454" i="12"/>
  <c r="AB456" i="12"/>
  <c r="Z456" i="12"/>
  <c r="AB458" i="12"/>
  <c r="Z458" i="12"/>
  <c r="AB463" i="12"/>
  <c r="Z463" i="12"/>
  <c r="AB452" i="12"/>
  <c r="Z452" i="12"/>
  <c r="AB460" i="12"/>
  <c r="Z460" i="12"/>
  <c r="AB462" i="12"/>
  <c r="Z462" i="12"/>
  <c r="AB466" i="12"/>
  <c r="Z466" i="12"/>
  <c r="AB468" i="12"/>
  <c r="Z468" i="12"/>
  <c r="AB470" i="12"/>
  <c r="Z470" i="12"/>
  <c r="AB473" i="12"/>
  <c r="Z473" i="12"/>
  <c r="AB476" i="12"/>
  <c r="Z476" i="12"/>
  <c r="AB478" i="12"/>
  <c r="Z478" i="12"/>
  <c r="AB480" i="12"/>
  <c r="Z480" i="12"/>
  <c r="AB482" i="12"/>
  <c r="Z482" i="12"/>
  <c r="AB485" i="12"/>
  <c r="Z485" i="12"/>
  <c r="AB488" i="12"/>
  <c r="Z488" i="12"/>
  <c r="AB490" i="12"/>
  <c r="Z490" i="12"/>
  <c r="AB492" i="12"/>
  <c r="Z492" i="12"/>
  <c r="AB502" i="12"/>
  <c r="Z502" i="12"/>
  <c r="AB504" i="12"/>
  <c r="Z504" i="12"/>
  <c r="AB509" i="12"/>
  <c r="Z509" i="12"/>
  <c r="AB511" i="12"/>
  <c r="Z511" i="12"/>
  <c r="AB513" i="12"/>
  <c r="Z513" i="12"/>
  <c r="AB515" i="12"/>
  <c r="Z515" i="12"/>
  <c r="AB495" i="12"/>
  <c r="Z495" i="12"/>
  <c r="AB497" i="12"/>
  <c r="Z497" i="12"/>
  <c r="AB499" i="12"/>
  <c r="Z499" i="12"/>
  <c r="AB501" i="12"/>
  <c r="Z501" i="12"/>
  <c r="AB506" i="12"/>
  <c r="Z506" i="12"/>
  <c r="AB521" i="12"/>
  <c r="Z521" i="12"/>
  <c r="AB529" i="12"/>
  <c r="Z529" i="12"/>
  <c r="AB517" i="12"/>
  <c r="Z517" i="12"/>
  <c r="AB519" i="12"/>
  <c r="Z519" i="12"/>
  <c r="AB522" i="12"/>
  <c r="Z522" i="12"/>
  <c r="AB524" i="12"/>
  <c r="Z524" i="12"/>
  <c r="AB526" i="12"/>
  <c r="Z526" i="12"/>
  <c r="AB531" i="12"/>
  <c r="Z531" i="12"/>
  <c r="AB533" i="12"/>
  <c r="Z533" i="12"/>
  <c r="AB535" i="12"/>
  <c r="Z535" i="12"/>
  <c r="AB537" i="12"/>
  <c r="Z537" i="12"/>
  <c r="AB539" i="12"/>
  <c r="Z539" i="12"/>
  <c r="AB541" i="12"/>
  <c r="Z541" i="12"/>
  <c r="AB543" i="12"/>
  <c r="Z543" i="12"/>
  <c r="AB545" i="12"/>
  <c r="Z545" i="12"/>
  <c r="AB546" i="12"/>
  <c r="Z546" i="12"/>
  <c r="AB548" i="12"/>
  <c r="Z548" i="12"/>
  <c r="AB550" i="12"/>
  <c r="Z550" i="12"/>
  <c r="AB551" i="12"/>
  <c r="Z551" i="12"/>
  <c r="AB553" i="12"/>
  <c r="Z553" i="12"/>
  <c r="AB555" i="12"/>
  <c r="Z555" i="12"/>
  <c r="AB557" i="12"/>
  <c r="Z557" i="12"/>
  <c r="AB559" i="12"/>
  <c r="Z559" i="12"/>
  <c r="AB561" i="12"/>
  <c r="Z561" i="12"/>
  <c r="AB563" i="12"/>
  <c r="Z563" i="12"/>
  <c r="AB565" i="12"/>
  <c r="Z565" i="12"/>
  <c r="AB567" i="12"/>
  <c r="Z567" i="12"/>
  <c r="AB569" i="12"/>
  <c r="Z569" i="12"/>
  <c r="AB572" i="12"/>
  <c r="Z572" i="12"/>
  <c r="AB575" i="12"/>
  <c r="Z575" i="12"/>
  <c r="AB577" i="12"/>
  <c r="Z577" i="12"/>
  <c r="AB579" i="12"/>
  <c r="Z579" i="12"/>
  <c r="AB581" i="12"/>
  <c r="Z581" i="12"/>
  <c r="AB583" i="12"/>
  <c r="Z583" i="12"/>
  <c r="AB585" i="12"/>
  <c r="Z585" i="12"/>
  <c r="AB587" i="12"/>
  <c r="Z587" i="12"/>
  <c r="AB589" i="12"/>
  <c r="Z589" i="12"/>
  <c r="AB604" i="12"/>
  <c r="Z604" i="12"/>
  <c r="AB592" i="12"/>
  <c r="Z592" i="12"/>
  <c r="AB595" i="12"/>
  <c r="Z595" i="12"/>
  <c r="AB598" i="12"/>
  <c r="Z598" i="12"/>
  <c r="AB607" i="12"/>
  <c r="Z607" i="12"/>
  <c r="AB609" i="12"/>
  <c r="Z609" i="12"/>
  <c r="AB599" i="12"/>
  <c r="Z599" i="12"/>
  <c r="AB602" i="12"/>
  <c r="Z602" i="12"/>
  <c r="AB612" i="12"/>
  <c r="Z612" i="12"/>
  <c r="AB615" i="12"/>
  <c r="Z615" i="12"/>
  <c r="AB618" i="12"/>
  <c r="Z618" i="12"/>
  <c r="AB622" i="12"/>
  <c r="Z622" i="12"/>
  <c r="AB624" i="12"/>
  <c r="Z624" i="12"/>
  <c r="AB627" i="12"/>
  <c r="Z627" i="12"/>
  <c r="AB629" i="12"/>
  <c r="Z629" i="12"/>
  <c r="AB631" i="12"/>
  <c r="Z631" i="12"/>
  <c r="AB634" i="12"/>
  <c r="Z634" i="12"/>
  <c r="AB636" i="12"/>
  <c r="Z636" i="12"/>
  <c r="AB637" i="12"/>
  <c r="Z637" i="12"/>
  <c r="AB640" i="12"/>
  <c r="Z640" i="12"/>
  <c r="AB642" i="12"/>
  <c r="Z642" i="12"/>
  <c r="AB645" i="12"/>
  <c r="Z645" i="12"/>
  <c r="AB647" i="12"/>
  <c r="Z647" i="12"/>
  <c r="AB649" i="12"/>
  <c r="Z649" i="12"/>
  <c r="AB651" i="12"/>
  <c r="Z651" i="12"/>
  <c r="AB654" i="12"/>
  <c r="Z654" i="12"/>
  <c r="AB663" i="12"/>
  <c r="Z663" i="12"/>
  <c r="AB658" i="12"/>
  <c r="Z658" i="12"/>
  <c r="AB661" i="12"/>
  <c r="Z661" i="12"/>
  <c r="AB671" i="12"/>
  <c r="Z671" i="12"/>
  <c r="AB669" i="12"/>
  <c r="Z669" i="12"/>
  <c r="AB674" i="12"/>
  <c r="Z674" i="12"/>
  <c r="AB677" i="12"/>
  <c r="Z677" i="12"/>
  <c r="AB679" i="12"/>
  <c r="Z679" i="12"/>
  <c r="AB682" i="12"/>
  <c r="Z682" i="12"/>
  <c r="AB683" i="12"/>
  <c r="Z683" i="12"/>
  <c r="AB689" i="12"/>
  <c r="Z689" i="12"/>
  <c r="AB700" i="12"/>
  <c r="Z700" i="12"/>
  <c r="AB709" i="12"/>
  <c r="Z709" i="12"/>
  <c r="AB712" i="12"/>
  <c r="Z712" i="12"/>
  <c r="AB714" i="12"/>
  <c r="Z714" i="12"/>
  <c r="AB724" i="12"/>
  <c r="Z724" i="12"/>
  <c r="AB721" i="12"/>
  <c r="Z721" i="12"/>
  <c r="AB727" i="12"/>
  <c r="Z727" i="12"/>
  <c r="AB723" i="12"/>
  <c r="Z723" i="12"/>
  <c r="AB732" i="12"/>
  <c r="Z732" i="12"/>
  <c r="AB736" i="12"/>
  <c r="Z736" i="12"/>
  <c r="AB738" i="12"/>
  <c r="Z738" i="12"/>
  <c r="AB740" i="12"/>
  <c r="Z740" i="12"/>
  <c r="AB743" i="12"/>
  <c r="Z743" i="12"/>
  <c r="AB745" i="12"/>
  <c r="Z745" i="12"/>
  <c r="AB748" i="12"/>
  <c r="Z748" i="12"/>
  <c r="AB747" i="12"/>
  <c r="Z747" i="12"/>
  <c r="AB750" i="12"/>
  <c r="Z750" i="12"/>
  <c r="AB752" i="12"/>
  <c r="Z752" i="12"/>
  <c r="AB756" i="12"/>
  <c r="Z756" i="12"/>
  <c r="AB758" i="12"/>
  <c r="Z758" i="12"/>
  <c r="AB767" i="12"/>
  <c r="Z767" i="12"/>
  <c r="AB761" i="12"/>
  <c r="Z761" i="12"/>
  <c r="AB772" i="12"/>
  <c r="Z772" i="12"/>
  <c r="AB777" i="12"/>
  <c r="Z777" i="12"/>
  <c r="AB770" i="12"/>
  <c r="Z770" i="12"/>
  <c r="AB774" i="12"/>
  <c r="Z774" i="12"/>
  <c r="AB778" i="12"/>
  <c r="Z778" i="12"/>
  <c r="AB780" i="12"/>
  <c r="Z780" i="12"/>
  <c r="AB782" i="12"/>
  <c r="Z782" i="12"/>
  <c r="AB784" i="12"/>
  <c r="Z784" i="12"/>
  <c r="AB786" i="12"/>
  <c r="Z786" i="12"/>
  <c r="AB789" i="12"/>
  <c r="Z789" i="12"/>
  <c r="AB792" i="12"/>
  <c r="Z792" i="12"/>
  <c r="AB795" i="12"/>
  <c r="Z795" i="12"/>
  <c r="AB803" i="12"/>
  <c r="Z803" i="12"/>
  <c r="AB806" i="12"/>
  <c r="Z806" i="12"/>
  <c r="AB809" i="12"/>
  <c r="Z809" i="12"/>
  <c r="AB811" i="12"/>
  <c r="Z811" i="12"/>
  <c r="Z42" i="12"/>
  <c r="X42" i="12"/>
  <c r="Z25" i="12"/>
  <c r="Z493" i="12"/>
  <c r="Z188" i="12"/>
  <c r="R8" i="12"/>
  <c r="R114" i="12"/>
  <c r="S114" i="12"/>
  <c r="O43" i="12"/>
  <c r="Q43" i="12" s="1"/>
  <c r="W43" i="12" s="1"/>
  <c r="R42" i="12"/>
  <c r="S42" i="12"/>
  <c r="O9" i="12"/>
  <c r="Q9" i="12" s="1"/>
  <c r="W9" i="12" s="1"/>
  <c r="S8" i="12"/>
  <c r="Z9" i="12" l="1"/>
  <c r="X9" i="12"/>
  <c r="Z43" i="12"/>
  <c r="X43" i="12"/>
  <c r="S9" i="12"/>
  <c r="R9" i="12"/>
  <c r="S43" i="12"/>
  <c r="R43" i="12"/>
  <c r="M944" i="1" l="1"/>
  <c r="N944" i="1"/>
  <c r="O944" i="1"/>
  <c r="P944" i="1"/>
  <c r="Q944" i="1"/>
  <c r="R944" i="1"/>
  <c r="S944" i="1"/>
  <c r="T944" i="1"/>
  <c r="U944" i="1"/>
  <c r="L944" i="1"/>
</calcChain>
</file>

<file path=xl/sharedStrings.xml><?xml version="1.0" encoding="utf-8"?>
<sst xmlns="http://schemas.openxmlformats.org/spreadsheetml/2006/main" count="11834" uniqueCount="349">
  <si>
    <t>descricaoMacrorregiao</t>
  </si>
  <si>
    <t>descriçãoRegiaoAmpliada</t>
  </si>
  <si>
    <t>origem</t>
  </si>
  <si>
    <t>descricaoMicrorregiao</t>
  </si>
  <si>
    <t>atendimento</t>
  </si>
  <si>
    <t>descricaoMunicipio</t>
  </si>
  <si>
    <t>grupo</t>
  </si>
  <si>
    <t>subgrupo</t>
  </si>
  <si>
    <t>formaOrganizacao</t>
  </si>
  <si>
    <t>descricaoFormaOrganizacao</t>
  </si>
  <si>
    <t>SomaDevalorPpi</t>
  </si>
  <si>
    <t>custoMedioPPI</t>
  </si>
  <si>
    <t>Sul</t>
  </si>
  <si>
    <t>Passos - RS Passos</t>
  </si>
  <si>
    <t>Passos/Piumhi</t>
  </si>
  <si>
    <t>Belo Horizonte</t>
  </si>
  <si>
    <t>Cirurgia cardiovascular</t>
  </si>
  <si>
    <t>Cardiologia intervencionista</t>
  </si>
  <si>
    <t>Cirurgia endovascular</t>
  </si>
  <si>
    <t>Itajubá</t>
  </si>
  <si>
    <t>Eletrofisiologia</t>
  </si>
  <si>
    <t>Passos</t>
  </si>
  <si>
    <t>Cirurgia vascular</t>
  </si>
  <si>
    <t>Pouso Alegre</t>
  </si>
  <si>
    <t>São Sebastião do Paraíso</t>
  </si>
  <si>
    <t>Uberlândia</t>
  </si>
  <si>
    <t>Varginha</t>
  </si>
  <si>
    <t>Barretos</t>
  </si>
  <si>
    <t>Franca</t>
  </si>
  <si>
    <t>Ribeirão Preto</t>
  </si>
  <si>
    <t>São Paulo</t>
  </si>
  <si>
    <t>Passos - RS São S Paraíso</t>
  </si>
  <si>
    <t>Alfenas/Machado</t>
  </si>
  <si>
    <t>Alfenas</t>
  </si>
  <si>
    <t>Poços de Caldas</t>
  </si>
  <si>
    <t>Guaxupé</t>
  </si>
  <si>
    <t>Campinas</t>
  </si>
  <si>
    <t>Jaú</t>
  </si>
  <si>
    <t>Cascavel</t>
  </si>
  <si>
    <t>Lavras</t>
  </si>
  <si>
    <t>Barbacena</t>
  </si>
  <si>
    <t>Volta Redonda</t>
  </si>
  <si>
    <t>São Lourenço</t>
  </si>
  <si>
    <t>Juiz de Fora</t>
  </si>
  <si>
    <t>Três Corações</t>
  </si>
  <si>
    <t>Três Pontas</t>
  </si>
  <si>
    <t>Vila Velha</t>
  </si>
  <si>
    <t>Curitiba</t>
  </si>
  <si>
    <t>Centro Sul</t>
  </si>
  <si>
    <t>Conselheiro Lafaiete/Congonhas</t>
  </si>
  <si>
    <t>São João del Rei</t>
  </si>
  <si>
    <t>Patos de Minas</t>
  </si>
  <si>
    <t>Centro</t>
  </si>
  <si>
    <t>Belo Horizonte/Nova Lima/Caeté</t>
  </si>
  <si>
    <t>Fortaleza</t>
  </si>
  <si>
    <t>Ipatinga</t>
  </si>
  <si>
    <t>Sete Lagoas</t>
  </si>
  <si>
    <t>Vitória</t>
  </si>
  <si>
    <t>Betim</t>
  </si>
  <si>
    <t>Contagem</t>
  </si>
  <si>
    <t>Guanhães</t>
  </si>
  <si>
    <t>Itabira</t>
  </si>
  <si>
    <t>Ouro Preto</t>
  </si>
  <si>
    <t>João Monlevade</t>
  </si>
  <si>
    <t>Vespasiano</t>
  </si>
  <si>
    <t>Sete lagoas</t>
  </si>
  <si>
    <t>Curvelo</t>
  </si>
  <si>
    <t>Jequitinhonha</t>
  </si>
  <si>
    <t>Diamantina</t>
  </si>
  <si>
    <t>Montes Claros</t>
  </si>
  <si>
    <t>Minas Novas/Turmalina/Capelinha</t>
  </si>
  <si>
    <t>Teófilo Otoni</t>
  </si>
  <si>
    <t>Oeste</t>
  </si>
  <si>
    <t>Divinópolis</t>
  </si>
  <si>
    <t>Bom Despacho</t>
  </si>
  <si>
    <t>Divinópolis/Santo Antônio do Monte</t>
  </si>
  <si>
    <t>Muriaé</t>
  </si>
  <si>
    <t>Formiga</t>
  </si>
  <si>
    <t>Itaúna</t>
  </si>
  <si>
    <t>Pará de Minas</t>
  </si>
  <si>
    <t>Santo Antônio do Amparo/Campo Belo</t>
  </si>
  <si>
    <t>Leste</t>
  </si>
  <si>
    <t>Governador Valadares</t>
  </si>
  <si>
    <t>Mantena</t>
  </si>
  <si>
    <t>Colatina</t>
  </si>
  <si>
    <t>Santa Maria do Suaçuí/São João Evangelista</t>
  </si>
  <si>
    <t>Nova Friburgo</t>
  </si>
  <si>
    <t>Resplendor</t>
  </si>
  <si>
    <t>Linhares</t>
  </si>
  <si>
    <t>Caratinga</t>
  </si>
  <si>
    <t>Ponte Nova</t>
  </si>
  <si>
    <t>Coronel Fabriciano/Timóteo</t>
  </si>
  <si>
    <t>Xanxerê</t>
  </si>
  <si>
    <t>Sudeste</t>
  </si>
  <si>
    <t>Juiz de Fora/Lima Duarte/Bom Jardim de Minas</t>
  </si>
  <si>
    <t>Santos Dumont</t>
  </si>
  <si>
    <t>São João Nepomuceno/Bicas</t>
  </si>
  <si>
    <t>Além Paraíba</t>
  </si>
  <si>
    <t>São José dos Campos</t>
  </si>
  <si>
    <t>Carangola</t>
  </si>
  <si>
    <t>Cachoeiro de Itapemirim</t>
  </si>
  <si>
    <t>Itaperuna</t>
  </si>
  <si>
    <t>Leopoldina/Cataguases</t>
  </si>
  <si>
    <t>Rio de Janeiro</t>
  </si>
  <si>
    <t>Ubá</t>
  </si>
  <si>
    <t>Norte</t>
  </si>
  <si>
    <t>Brasília de Minas/São Francisco</t>
  </si>
  <si>
    <t>Coração de Jesus</t>
  </si>
  <si>
    <t>Francisco Sá</t>
  </si>
  <si>
    <t>Janaúba/Monte Azul</t>
  </si>
  <si>
    <t>Januária</t>
  </si>
  <si>
    <t>Montes Claros/Bocaiúva</t>
  </si>
  <si>
    <t>Teixeira de Freitas</t>
  </si>
  <si>
    <t>Pirapora</t>
  </si>
  <si>
    <t>Uberaba</t>
  </si>
  <si>
    <t>Salinas/Taiobeiras</t>
  </si>
  <si>
    <t>Manga</t>
  </si>
  <si>
    <t>Noroeste</t>
  </si>
  <si>
    <t>Unaí</t>
  </si>
  <si>
    <t>Cabo de Santo Agostinho</t>
  </si>
  <si>
    <t>Brasília</t>
  </si>
  <si>
    <t>João Pinheiro</t>
  </si>
  <si>
    <t>Leste do Sul</t>
  </si>
  <si>
    <t>Manhuaçu</t>
  </si>
  <si>
    <t>Viçosa</t>
  </si>
  <si>
    <t>Nordeste</t>
  </si>
  <si>
    <t>Águas Formosas</t>
  </si>
  <si>
    <t>Almenara</t>
  </si>
  <si>
    <t>Araçuaí</t>
  </si>
  <si>
    <t>Itaobim</t>
  </si>
  <si>
    <t>Nanuque</t>
  </si>
  <si>
    <t>Padre Paraíso</t>
  </si>
  <si>
    <t>Pedra Azul</t>
  </si>
  <si>
    <t>Teófilo Otoni/Malacacheta/Itambacuri</t>
  </si>
  <si>
    <t>Triângulo do Sul</t>
  </si>
  <si>
    <t>Araxá</t>
  </si>
  <si>
    <t>Frutal/Iturama</t>
  </si>
  <si>
    <t>São José do Rio Preto</t>
  </si>
  <si>
    <t>Triângulo do Norte</t>
  </si>
  <si>
    <t>Ituiutaba</t>
  </si>
  <si>
    <t>Patrocínio/Monte Carmelo</t>
  </si>
  <si>
    <t>Uberlândia/Araguari</t>
  </si>
  <si>
    <t>Goiânia</t>
  </si>
  <si>
    <t>quantidade Producao</t>
  </si>
  <si>
    <t>valor Producao</t>
  </si>
  <si>
    <t>valorUTI</t>
  </si>
  <si>
    <t>quantidade Ppi</t>
  </si>
  <si>
    <t>Macro</t>
  </si>
  <si>
    <t>valorSadt</t>
  </si>
  <si>
    <t>quantidade Parâmetro</t>
  </si>
  <si>
    <t>valor Parâmetro</t>
  </si>
  <si>
    <t>valorSadt Parâmetro</t>
  </si>
  <si>
    <t>MACRO CENTRO</t>
  </si>
  <si>
    <t>MACRO CENTRO SUL</t>
  </si>
  <si>
    <t>MACRO JEQUITINHONHA</t>
  </si>
  <si>
    <t>MACRO LESTE</t>
  </si>
  <si>
    <t>MACRO LESTE DO SUL</t>
  </si>
  <si>
    <t>MACRO NORDESTE</t>
  </si>
  <si>
    <t>MACRO NOROESTE</t>
  </si>
  <si>
    <t>MACRO NORTE</t>
  </si>
  <si>
    <t>MACRO OESTE</t>
  </si>
  <si>
    <t>MACRO SUDESTE</t>
  </si>
  <si>
    <t>MACRO SUL</t>
  </si>
  <si>
    <t>MACRO TRIÂNGULO DO SUL</t>
  </si>
  <si>
    <t>MACRO TRIÂNGULO DO NORTE</t>
  </si>
  <si>
    <t>Região de Saúde  Ampliada</t>
  </si>
  <si>
    <t>Microrregião</t>
  </si>
  <si>
    <t>MUNICIPIO DE ATENDIMENTO</t>
  </si>
  <si>
    <t>VALOR PRODUÇÃO</t>
  </si>
  <si>
    <t>VALOR PPI</t>
  </si>
  <si>
    <t>QUANTIDADE PARAMETRO</t>
  </si>
  <si>
    <t>VALOR PARAMETRO</t>
  </si>
  <si>
    <t>CUSTO MEDIO PPI</t>
  </si>
  <si>
    <t>31016 - Belo Horizonte/Nova Lima/Caeté</t>
  </si>
  <si>
    <t>31017 - Betim</t>
  </si>
  <si>
    <t>31018 - Contagem</t>
  </si>
  <si>
    <t>31020 - Guanhães</t>
  </si>
  <si>
    <t>31021 - Itabira</t>
  </si>
  <si>
    <t>31022 - Ouro Preto</t>
  </si>
  <si>
    <t>31023 - João Monlevade</t>
  </si>
  <si>
    <t>31025 - Vespasiano</t>
  </si>
  <si>
    <t>31019 - Curvelo</t>
  </si>
  <si>
    <t>31024 - Sete Lagoas</t>
  </si>
  <si>
    <t>31013 - Barbacena</t>
  </si>
  <si>
    <t>31014 - Conselheiro Lafaiete/Congonhas</t>
  </si>
  <si>
    <t>31015 - São João del Rei</t>
  </si>
  <si>
    <t>31026 - Diamantina</t>
  </si>
  <si>
    <t>31027 - Minas Novas/Turmalina/Capelinha</t>
  </si>
  <si>
    <t>31036 - Governador Valadares</t>
  </si>
  <si>
    <t>31038 - Mantena</t>
  </si>
  <si>
    <t>31039 - Santa Maria do Suaçuí/São João Evangelista</t>
  </si>
  <si>
    <t>31040 - Resplendor</t>
  </si>
  <si>
    <t>31034 - Caratinga</t>
  </si>
  <si>
    <t>31035 - Coronel Fabriciano/Timóteo</t>
  </si>
  <si>
    <t>31037 - Ipatinga</t>
  </si>
  <si>
    <t>31059 - Manhuaçu</t>
  </si>
  <si>
    <t>31060 - Ponte Nova</t>
  </si>
  <si>
    <t>31061 - Viçosa</t>
  </si>
  <si>
    <t>31062 - Águas Formosas</t>
  </si>
  <si>
    <t>31063 - Almenara</t>
  </si>
  <si>
    <t>31064 - Araçuaí</t>
  </si>
  <si>
    <t>31065 - Itaobim</t>
  </si>
  <si>
    <t>31066 - Nanuque</t>
  </si>
  <si>
    <t>31067 - Padre Paraíso</t>
  </si>
  <si>
    <t>31068 - Pedra Azul</t>
  </si>
  <si>
    <t>31069 - Teófilo Otoni/Malacacheta/Itambacuri</t>
  </si>
  <si>
    <t>31057 - Patos de Minas</t>
  </si>
  <si>
    <t>31058 - Unaí</t>
  </si>
  <si>
    <t>31077 - João Pinheiro</t>
  </si>
  <si>
    <t>31049 - Brasília de Minas/São Francisco</t>
  </si>
  <si>
    <t>31050 - Coração de Jesus</t>
  </si>
  <si>
    <t>31051 - Francisco Sá</t>
  </si>
  <si>
    <t>31052 - Janaúba/Monte Azul</t>
  </si>
  <si>
    <t>31053 - Januária</t>
  </si>
  <si>
    <t>31054 - Montes Claros/Bocaiúva</t>
  </si>
  <si>
    <t>31055 - Pirapora</t>
  </si>
  <si>
    <t>31056 - Salinas/Taiobeiras</t>
  </si>
  <si>
    <t>31076 - Manga</t>
  </si>
  <si>
    <t>31028 - Bom Despacho</t>
  </si>
  <si>
    <t>31029 - Divinópolis/Santo Antônio do Monte</t>
  </si>
  <si>
    <t>31030 - Formiga</t>
  </si>
  <si>
    <t>31031 - Itaúna</t>
  </si>
  <si>
    <t>31032 - Pará de Minas</t>
  </si>
  <si>
    <t>31033 - Santo Antônio do Amparo/Campo Belo</t>
  </si>
  <si>
    <t>31043 - Juiz de Fora/Lima Duarte/Bom Jardim de Minas</t>
  </si>
  <si>
    <t>31046 - Santos Dumont</t>
  </si>
  <si>
    <t>31047 - São João Nepomuceno/Bicas</t>
  </si>
  <si>
    <t>31041 - Além Paraíba</t>
  </si>
  <si>
    <t>31042 - Carangola</t>
  </si>
  <si>
    <t>31044 - Leopoldina/Cataguases</t>
  </si>
  <si>
    <t>31045 - Muriaé</t>
  </si>
  <si>
    <t>31048 - Ubá</t>
  </si>
  <si>
    <t>31005 - Passos/Piumhi</t>
  </si>
  <si>
    <t>31001 - Alfenas/Machado</t>
  </si>
  <si>
    <t>31002 - Guaxupé</t>
  </si>
  <si>
    <t>31009 - São Sebastião do Paraíso</t>
  </si>
  <si>
    <t>31003 - Itajubá</t>
  </si>
  <si>
    <t>31006 - Poços de Caldas</t>
  </si>
  <si>
    <t>31007 - Pouso Alegre</t>
  </si>
  <si>
    <t>31004 - Lavras</t>
  </si>
  <si>
    <t>31008 - São Lourenço</t>
  </si>
  <si>
    <t>31010 - Três Corações</t>
  </si>
  <si>
    <t>31011 - Três Pontas</t>
  </si>
  <si>
    <t>31012 - Varginha</t>
  </si>
  <si>
    <t>31073 - Ituiutaba</t>
  </si>
  <si>
    <t>31074 - Patrocínio/Monte Carmelo</t>
  </si>
  <si>
    <t>31075 - Uberlândia/Araguari</t>
  </si>
  <si>
    <t>31070 - Araxá</t>
  </si>
  <si>
    <t>31071 - Frutal/Iturama</t>
  </si>
  <si>
    <t>31072 - Uberaba</t>
  </si>
  <si>
    <t>310620 - Belo Horizonte</t>
  </si>
  <si>
    <t>313670 - Juiz de Fora</t>
  </si>
  <si>
    <t>316720 - Sete Lagoas</t>
  </si>
  <si>
    <t>313130 - Ipatinga</t>
  </si>
  <si>
    <t>317020 - Uberlândia</t>
  </si>
  <si>
    <t>310560 - Barbacena</t>
  </si>
  <si>
    <t>317070 - Varginha</t>
  </si>
  <si>
    <t>316860 - Teófilo Otoni</t>
  </si>
  <si>
    <t>312770 - Governador Valadares</t>
  </si>
  <si>
    <t>314390 - Muriaé</t>
  </si>
  <si>
    <t>315210 - Ponte Nova</t>
  </si>
  <si>
    <t>314330 - Montes Claros</t>
  </si>
  <si>
    <t>314800 - Patos de Minas</t>
  </si>
  <si>
    <t>312230 - Divinópolis</t>
  </si>
  <si>
    <t>316470 - São Sebastião do Paraíso</t>
  </si>
  <si>
    <t>313240 - Itajubá</t>
  </si>
  <si>
    <t>315180 - Poços de Caldas</t>
  </si>
  <si>
    <t>314790 - Passos</t>
  </si>
  <si>
    <t>315250 - Pouso Alegre</t>
  </si>
  <si>
    <t>317010 - Uberaba</t>
  </si>
  <si>
    <t>QUANTIDADE DE PRODUÇÃO</t>
  </si>
  <si>
    <t>310670 - Betim</t>
  </si>
  <si>
    <t>311860 - Contagem</t>
  </si>
  <si>
    <t>310160 - Alfenas</t>
  </si>
  <si>
    <t>MACRO TRIÂGULO DO NORTE</t>
  </si>
  <si>
    <t>QUANTIDADE PPI</t>
  </si>
  <si>
    <t>040601 - Cirurgia cardiovascular</t>
  </si>
  <si>
    <t>040603 - Cardiologia intervencionista</t>
  </si>
  <si>
    <t>040604 - Cirurgia endovascular</t>
  </si>
  <si>
    <t>040605 - Eletrofisiologia</t>
  </si>
  <si>
    <t>040602 - Cirurgia vascular</t>
  </si>
  <si>
    <t>Forma de Organização</t>
  </si>
  <si>
    <t xml:space="preserve">Macrorregião </t>
  </si>
  <si>
    <t>Região de Saúde  Agregada</t>
  </si>
  <si>
    <t>Municipio Atendimento</t>
  </si>
  <si>
    <t>Quant PPI</t>
  </si>
  <si>
    <t>Valor PPI</t>
  </si>
  <si>
    <t>Quant PROD</t>
  </si>
  <si>
    <t>Valor PROD</t>
  </si>
  <si>
    <t>Quant Parâmetro</t>
  </si>
  <si>
    <t>Custo Médio PPI</t>
  </si>
  <si>
    <t>Extrapolou parâmetro?</t>
  </si>
  <si>
    <t>Valor Parâmetro</t>
  </si>
  <si>
    <t>Rótulos de Linha</t>
  </si>
  <si>
    <t>Atendimento</t>
  </si>
  <si>
    <t>assistencia</t>
  </si>
  <si>
    <t>CMProd</t>
  </si>
  <si>
    <t>Extrapolamento meta física - Parâmetro</t>
  </si>
  <si>
    <t>Extrapolou custo médio PPI?</t>
  </si>
  <si>
    <t>Extrapolamento meta física - menor valor</t>
  </si>
  <si>
    <t>Extrapolamento Produção - Custo médio PPI</t>
  </si>
  <si>
    <t>Extrapolamento Produção - menor valor</t>
  </si>
  <si>
    <t>Total geral</t>
  </si>
  <si>
    <t/>
  </si>
  <si>
    <t>Soma de Extrapolamento meta física - menor valor</t>
  </si>
  <si>
    <t>Executor</t>
  </si>
  <si>
    <t>Valores</t>
  </si>
  <si>
    <t>Soma de Quant PROD</t>
  </si>
  <si>
    <t>Soma de Quant Parâmetro</t>
  </si>
  <si>
    <t>Região Agregada</t>
  </si>
  <si>
    <t>%</t>
  </si>
  <si>
    <t>Total Soma de Quant PROD</t>
  </si>
  <si>
    <t>Total Soma de Quant Parâmetro</t>
  </si>
  <si>
    <t>Encontro de contas</t>
  </si>
  <si>
    <t>Parâmetro - Menor custo</t>
  </si>
  <si>
    <t>% Teto Cardio</t>
  </si>
  <si>
    <t>% Teto PPI</t>
  </si>
  <si>
    <t>Soma de Quant PPI</t>
  </si>
  <si>
    <t>Total</t>
  </si>
  <si>
    <t>Teto Cardio (6 meses)</t>
  </si>
  <si>
    <t>Total Geral</t>
  </si>
  <si>
    <t>Total débito</t>
  </si>
  <si>
    <t>Total saldo</t>
  </si>
  <si>
    <t>Desconto saldo</t>
  </si>
  <si>
    <t>Menor valor</t>
  </si>
  <si>
    <t>Teto Cardio mensal</t>
  </si>
  <si>
    <t>total parametro</t>
  </si>
  <si>
    <t>indice</t>
  </si>
  <si>
    <t>QT PROD CONDICIONADA</t>
  </si>
  <si>
    <t>TOTAL PROD CONDICIONADA</t>
  </si>
  <si>
    <t>RESTO PARAMETRO</t>
  </si>
  <si>
    <t>RESTO PRODUÇÃO</t>
  </si>
  <si>
    <t>QUANTIDADE PARAMENTRO PROPORCIONAL</t>
  </si>
  <si>
    <t>QT PPI CONDICIONADA</t>
  </si>
  <si>
    <t>Parametro sobre produção  menor que PPI</t>
  </si>
  <si>
    <t>Flag pagamento menor que produção</t>
  </si>
  <si>
    <t>não</t>
  </si>
  <si>
    <t>SIM</t>
  </si>
  <si>
    <t>sim</t>
  </si>
  <si>
    <t>NÃO</t>
  </si>
  <si>
    <t xml:space="preserve"> </t>
  </si>
  <si>
    <t>Diana, essa aba impasse apresenta casos em que a Produção foi menor do que a PPI para um atendimento e para outro atendimento, a produção foi tão maior que o parametro proporcionalizado faria com que tirasse metas fisicas da produção do primeiro atendimento que nem mesmo extrapolou sua PPI.</t>
  </si>
  <si>
    <t>Soma de Valor PPI</t>
  </si>
  <si>
    <t>Soma de Valor PROD</t>
  </si>
  <si>
    <t>Saldo real</t>
  </si>
  <si>
    <t>Teto PPI mensal</t>
  </si>
  <si>
    <t>% Produção</t>
  </si>
  <si>
    <t>*</t>
  </si>
  <si>
    <t>* Produção não considerada pelo fato do prestador não ser habilitado nest forma de organização.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</si>
</sst>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&quot;R$ &quot;#,##0.00;&quot;-R$ &quot;#,##0.00"/>
    <numFmt numFmtId="166" formatCode="0.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2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</font>
    <font>
      <sz val="10"/>
      <color indexed="8"/>
      <name val="Arial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5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9" fillId="0" borderId="0"/>
    <xf numFmtId="9" fontId="1" fillId="0" borderId="0" applyFont="0" applyFill="0" applyBorder="0" applyAlignment="0" applyProtection="0"/>
  </cellStyleXfs>
  <cellXfs count="228">
    <xf numFmtId="0" fontId="0" fillId="0" borderId="0" xfId="0"/>
    <xf numFmtId="0" fontId="3" fillId="2" borderId="1" xfId="3" applyFont="1" applyFill="1" applyBorder="1" applyAlignment="1">
      <alignment horizontal="center"/>
    </xf>
    <xf numFmtId="0" fontId="3" fillId="0" borderId="2" xfId="3" applyFont="1" applyFill="1" applyBorder="1" applyAlignment="1">
      <alignment horizontal="right" wrapText="1"/>
    </xf>
    <xf numFmtId="0" fontId="3" fillId="0" borderId="2" xfId="3" applyFont="1" applyFill="1" applyBorder="1" applyAlignment="1">
      <alignment wrapText="1"/>
    </xf>
    <xf numFmtId="44" fontId="3" fillId="2" borderId="1" xfId="2" applyFont="1" applyFill="1" applyBorder="1" applyAlignment="1">
      <alignment horizontal="center"/>
    </xf>
    <xf numFmtId="44" fontId="3" fillId="0" borderId="2" xfId="2" applyFont="1" applyFill="1" applyBorder="1" applyAlignment="1">
      <alignment horizontal="right" wrapText="1"/>
    </xf>
    <xf numFmtId="44" fontId="0" fillId="0" borderId="0" xfId="2" applyFont="1"/>
    <xf numFmtId="164" fontId="3" fillId="2" borderId="1" xfId="1" applyNumberFormat="1" applyFont="1" applyFill="1" applyBorder="1" applyAlignment="1">
      <alignment horizontal="center"/>
    </xf>
    <xf numFmtId="164" fontId="3" fillId="0" borderId="2" xfId="1" applyNumberFormat="1" applyFont="1" applyFill="1" applyBorder="1" applyAlignment="1">
      <alignment horizontal="right" wrapText="1"/>
    </xf>
    <xf numFmtId="164" fontId="0" fillId="0" borderId="0" xfId="1" applyNumberFormat="1" applyFont="1"/>
    <xf numFmtId="0" fontId="3" fillId="0" borderId="4" xfId="3" applyFont="1" applyFill="1" applyBorder="1" applyAlignment="1">
      <alignment wrapText="1"/>
    </xf>
    <xf numFmtId="164" fontId="3" fillId="0" borderId="4" xfId="1" applyNumberFormat="1" applyFont="1" applyFill="1" applyBorder="1" applyAlignment="1">
      <alignment horizontal="right" wrapText="1"/>
    </xf>
    <xf numFmtId="44" fontId="3" fillId="0" borderId="4" xfId="2" applyFont="1" applyFill="1" applyBorder="1" applyAlignment="1">
      <alignment horizontal="right" wrapText="1"/>
    </xf>
    <xf numFmtId="0" fontId="3" fillId="0" borderId="3" xfId="3" applyFont="1" applyFill="1" applyBorder="1" applyAlignment="1">
      <alignment wrapText="1"/>
    </xf>
    <xf numFmtId="164" fontId="3" fillId="0" borderId="3" xfId="1" applyNumberFormat="1" applyFont="1" applyFill="1" applyBorder="1" applyAlignment="1">
      <alignment horizontal="right" wrapText="1"/>
    </xf>
    <xf numFmtId="44" fontId="3" fillId="0" borderId="3" xfId="2" applyFont="1" applyFill="1" applyBorder="1" applyAlignment="1">
      <alignment horizontal="right" wrapText="1"/>
    </xf>
    <xf numFmtId="0" fontId="0" fillId="0" borderId="0" xfId="0"/>
    <xf numFmtId="0" fontId="7" fillId="0" borderId="4" xfId="3" applyFont="1" applyFill="1" applyBorder="1" applyAlignment="1">
      <alignment wrapText="1"/>
    </xf>
    <xf numFmtId="0" fontId="7" fillId="0" borderId="2" xfId="3" applyFont="1" applyFill="1" applyBorder="1" applyAlignment="1">
      <alignment wrapText="1"/>
    </xf>
    <xf numFmtId="0" fontId="2" fillId="0" borderId="0" xfId="0" applyFont="1"/>
    <xf numFmtId="0" fontId="6" fillId="3" borderId="5" xfId="0" applyFont="1" applyFill="1" applyBorder="1" applyAlignment="1">
      <alignment horizontal="center" vertical="center" wrapText="1"/>
    </xf>
    <xf numFmtId="0" fontId="3" fillId="0" borderId="7" xfId="3" applyFont="1" applyFill="1" applyBorder="1" applyAlignment="1">
      <alignment wrapText="1"/>
    </xf>
    <xf numFmtId="164" fontId="3" fillId="0" borderId="7" xfId="1" applyNumberFormat="1" applyFont="1" applyFill="1" applyBorder="1" applyAlignment="1">
      <alignment horizontal="right" wrapText="1"/>
    </xf>
    <xf numFmtId="44" fontId="3" fillId="0" borderId="7" xfId="2" applyFont="1" applyFill="1" applyBorder="1" applyAlignment="1">
      <alignment horizontal="right" wrapText="1"/>
    </xf>
    <xf numFmtId="44" fontId="3" fillId="0" borderId="8" xfId="2" applyFont="1" applyFill="1" applyBorder="1" applyAlignment="1">
      <alignment horizontal="right" wrapText="1"/>
    </xf>
    <xf numFmtId="44" fontId="3" fillId="0" borderId="10" xfId="2" applyFont="1" applyFill="1" applyBorder="1" applyAlignment="1">
      <alignment horizontal="right" wrapText="1"/>
    </xf>
    <xf numFmtId="0" fontId="3" fillId="0" borderId="12" xfId="3" applyFont="1" applyFill="1" applyBorder="1" applyAlignment="1">
      <alignment wrapText="1"/>
    </xf>
    <xf numFmtId="164" fontId="3" fillId="0" borderId="12" xfId="1" applyNumberFormat="1" applyFont="1" applyFill="1" applyBorder="1" applyAlignment="1">
      <alignment horizontal="right" wrapText="1"/>
    </xf>
    <xf numFmtId="44" fontId="3" fillId="0" borderId="12" xfId="2" applyFont="1" applyFill="1" applyBorder="1" applyAlignment="1">
      <alignment horizontal="right" wrapText="1"/>
    </xf>
    <xf numFmtId="44" fontId="3" fillId="0" borderId="13" xfId="2" applyFont="1" applyFill="1" applyBorder="1" applyAlignment="1">
      <alignment horizontal="right" wrapText="1"/>
    </xf>
    <xf numFmtId="0" fontId="3" fillId="0" borderId="18" xfId="3" applyFont="1" applyFill="1" applyBorder="1" applyAlignment="1">
      <alignment wrapText="1"/>
    </xf>
    <xf numFmtId="164" fontId="3" fillId="0" borderId="18" xfId="1" applyNumberFormat="1" applyFont="1" applyFill="1" applyBorder="1" applyAlignment="1">
      <alignment horizontal="right" wrapText="1"/>
    </xf>
    <xf numFmtId="44" fontId="3" fillId="0" borderId="18" xfId="2" applyFont="1" applyFill="1" applyBorder="1" applyAlignment="1">
      <alignment horizontal="right" wrapText="1"/>
    </xf>
    <xf numFmtId="44" fontId="3" fillId="0" borderId="19" xfId="2" applyFont="1" applyFill="1" applyBorder="1" applyAlignment="1">
      <alignment horizontal="right" wrapText="1"/>
    </xf>
    <xf numFmtId="0" fontId="3" fillId="0" borderId="21" xfId="3" applyFont="1" applyFill="1" applyBorder="1" applyAlignment="1">
      <alignment wrapText="1"/>
    </xf>
    <xf numFmtId="164" fontId="3" fillId="0" borderId="21" xfId="1" applyNumberFormat="1" applyFont="1" applyFill="1" applyBorder="1" applyAlignment="1">
      <alignment horizontal="right" wrapText="1"/>
    </xf>
    <xf numFmtId="44" fontId="3" fillId="0" borderId="21" xfId="2" applyFont="1" applyFill="1" applyBorder="1" applyAlignment="1">
      <alignment horizontal="right" wrapText="1"/>
    </xf>
    <xf numFmtId="44" fontId="3" fillId="0" borderId="22" xfId="2" applyFont="1" applyFill="1" applyBorder="1" applyAlignment="1">
      <alignment horizontal="right" wrapText="1"/>
    </xf>
    <xf numFmtId="0" fontId="3" fillId="0" borderId="24" xfId="3" applyFont="1" applyFill="1" applyBorder="1" applyAlignment="1">
      <alignment wrapText="1"/>
    </xf>
    <xf numFmtId="164" fontId="3" fillId="0" borderId="24" xfId="1" applyNumberFormat="1" applyFont="1" applyFill="1" applyBorder="1" applyAlignment="1">
      <alignment horizontal="right" wrapText="1"/>
    </xf>
    <xf numFmtId="44" fontId="3" fillId="0" borderId="24" xfId="2" applyFont="1" applyFill="1" applyBorder="1" applyAlignment="1">
      <alignment horizontal="right" wrapText="1"/>
    </xf>
    <xf numFmtId="44" fontId="3" fillId="0" borderId="25" xfId="2" applyFont="1" applyFill="1" applyBorder="1" applyAlignment="1">
      <alignment horizontal="right" wrapText="1"/>
    </xf>
    <xf numFmtId="0" fontId="3" fillId="0" borderId="0" xfId="3" applyFont="1" applyFill="1" applyBorder="1" applyAlignment="1">
      <alignment wrapText="1"/>
    </xf>
    <xf numFmtId="164" fontId="3" fillId="0" borderId="0" xfId="1" applyNumberFormat="1" applyFont="1" applyFill="1" applyBorder="1" applyAlignment="1">
      <alignment horizontal="right" wrapText="1"/>
    </xf>
    <xf numFmtId="44" fontId="3" fillId="0" borderId="0" xfId="2" applyFont="1" applyFill="1" applyBorder="1" applyAlignment="1">
      <alignment horizontal="right" wrapText="1"/>
    </xf>
    <xf numFmtId="0" fontId="7" fillId="0" borderId="0" xfId="3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7" fillId="0" borderId="4" xfId="3" applyFont="1" applyFill="1" applyBorder="1" applyAlignment="1">
      <alignment horizontal="center" vertical="center" wrapText="1"/>
    </xf>
    <xf numFmtId="0" fontId="7" fillId="0" borderId="2" xfId="3" applyFont="1" applyFill="1" applyBorder="1" applyAlignment="1">
      <alignment horizontal="center" vertical="center" wrapText="1"/>
    </xf>
    <xf numFmtId="0" fontId="3" fillId="0" borderId="26" xfId="3" applyFont="1" applyFill="1" applyBorder="1" applyAlignment="1">
      <alignment wrapText="1"/>
    </xf>
    <xf numFmtId="0" fontId="0" fillId="0" borderId="27" xfId="0" applyBorder="1"/>
    <xf numFmtId="0" fontId="3" fillId="0" borderId="27" xfId="3" applyFont="1" applyFill="1" applyBorder="1" applyAlignment="1">
      <alignment wrapText="1"/>
    </xf>
    <xf numFmtId="164" fontId="3" fillId="0" borderId="27" xfId="1" applyNumberFormat="1" applyFont="1" applyFill="1" applyBorder="1" applyAlignment="1">
      <alignment horizontal="right" wrapText="1"/>
    </xf>
    <xf numFmtId="44" fontId="3" fillId="0" borderId="27" xfId="2" applyFont="1" applyFill="1" applyBorder="1" applyAlignment="1">
      <alignment horizontal="right" wrapText="1"/>
    </xf>
    <xf numFmtId="44" fontId="0" fillId="0" borderId="27" xfId="2" applyFont="1" applyBorder="1"/>
    <xf numFmtId="0" fontId="0" fillId="0" borderId="0" xfId="0" applyFill="1" applyBorder="1"/>
    <xf numFmtId="0" fontId="0" fillId="0" borderId="0" xfId="0"/>
    <xf numFmtId="0" fontId="8" fillId="2" borderId="1" xfId="4" applyFont="1" applyFill="1" applyBorder="1" applyAlignment="1">
      <alignment horizontal="center"/>
    </xf>
    <xf numFmtId="0" fontId="8" fillId="0" borderId="26" xfId="4" applyFont="1" applyFill="1" applyBorder="1" applyAlignment="1">
      <alignment horizontal="right" wrapText="1"/>
    </xf>
    <xf numFmtId="165" fontId="8" fillId="0" borderId="26" xfId="4" applyNumberFormat="1" applyFont="1" applyFill="1" applyBorder="1" applyAlignment="1">
      <alignment horizontal="right" wrapText="1"/>
    </xf>
    <xf numFmtId="1" fontId="0" fillId="0" borderId="0" xfId="0" applyNumberFormat="1"/>
    <xf numFmtId="0" fontId="0" fillId="0" borderId="0" xfId="0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11" fillId="0" borderId="27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/>
    </xf>
    <xf numFmtId="44" fontId="11" fillId="0" borderId="27" xfId="2" applyFont="1" applyBorder="1" applyAlignment="1">
      <alignment horizontal="center" vertical="center" wrapText="1"/>
    </xf>
    <xf numFmtId="0" fontId="12" fillId="0" borderId="27" xfId="0" applyFont="1" applyBorder="1"/>
    <xf numFmtId="44" fontId="12" fillId="0" borderId="27" xfId="2" applyFont="1" applyBorder="1"/>
    <xf numFmtId="0" fontId="0" fillId="0" borderId="0" xfId="0" applyAlignment="1"/>
    <xf numFmtId="44" fontId="0" fillId="0" borderId="27" xfId="0" applyNumberFormat="1" applyBorder="1"/>
    <xf numFmtId="0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9" fontId="0" fillId="0" borderId="0" xfId="5" applyFont="1"/>
    <xf numFmtId="1" fontId="0" fillId="0" borderId="0" xfId="0" applyNumberFormat="1" applyAlignment="1">
      <alignment horizontal="center"/>
    </xf>
    <xf numFmtId="0" fontId="10" fillId="0" borderId="0" xfId="0" applyFont="1"/>
    <xf numFmtId="0" fontId="0" fillId="0" borderId="27" xfId="0" applyBorder="1" applyAlignment="1">
      <alignment horizontal="center" vertical="center" wrapText="1"/>
    </xf>
    <xf numFmtId="1" fontId="0" fillId="0" borderId="27" xfId="0" applyNumberFormat="1" applyBorder="1"/>
    <xf numFmtId="9" fontId="0" fillId="0" borderId="27" xfId="5" applyFont="1" applyBorder="1"/>
    <xf numFmtId="0" fontId="0" fillId="0" borderId="0" xfId="0" applyAlignment="1">
      <alignment horizontal="left" indent="1"/>
    </xf>
    <xf numFmtId="0" fontId="10" fillId="0" borderId="0" xfId="0" applyFont="1" applyAlignment="1">
      <alignment horizontal="left" indent="1"/>
    </xf>
    <xf numFmtId="44" fontId="0" fillId="0" borderId="29" xfId="2" applyFont="1" applyBorder="1"/>
    <xf numFmtId="0" fontId="2" fillId="0" borderId="1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 wrapText="1"/>
    </xf>
    <xf numFmtId="0" fontId="0" fillId="0" borderId="30" xfId="0" applyBorder="1"/>
    <xf numFmtId="0" fontId="13" fillId="6" borderId="18" xfId="0" applyFont="1" applyFill="1" applyBorder="1" applyAlignment="1">
      <alignment horizontal="center" vertical="center" wrapText="1"/>
    </xf>
    <xf numFmtId="0" fontId="13" fillId="6" borderId="18" xfId="0" applyFont="1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/>
    </xf>
    <xf numFmtId="44" fontId="2" fillId="4" borderId="27" xfId="0" applyNumberFormat="1" applyFont="1" applyFill="1" applyBorder="1"/>
    <xf numFmtId="0" fontId="0" fillId="0" borderId="0" xfId="0" applyAlignment="1">
      <alignment horizontal="right"/>
    </xf>
    <xf numFmtId="166" fontId="0" fillId="0" borderId="0" xfId="0" applyNumberFormat="1"/>
    <xf numFmtId="0" fontId="13" fillId="6" borderId="37" xfId="0" applyFont="1" applyFill="1" applyBorder="1" applyAlignment="1">
      <alignment horizontal="center" vertical="center" wrapText="1"/>
    </xf>
    <xf numFmtId="0" fontId="0" fillId="0" borderId="27" xfId="0" applyBorder="1" applyAlignment="1">
      <alignment horizontal="left"/>
    </xf>
    <xf numFmtId="0" fontId="0" fillId="0" borderId="27" xfId="0" pivotButton="1" applyBorder="1" applyAlignment="1">
      <alignment horizontal="center" wrapText="1"/>
    </xf>
    <xf numFmtId="0" fontId="0" fillId="0" borderId="27" xfId="0" pivotButton="1" applyBorder="1"/>
    <xf numFmtId="0" fontId="0" fillId="0" borderId="27" xfId="0" pivotButton="1" applyBorder="1" applyAlignment="1">
      <alignment horizontal="center" vertical="center"/>
    </xf>
    <xf numFmtId="0" fontId="0" fillId="0" borderId="27" xfId="0" applyBorder="1" applyAlignment="1">
      <alignment wrapText="1"/>
    </xf>
    <xf numFmtId="0" fontId="2" fillId="4" borderId="27" xfId="0" applyFont="1" applyFill="1" applyBorder="1" applyAlignment="1">
      <alignment horizontal="right"/>
    </xf>
    <xf numFmtId="10" fontId="0" fillId="0" borderId="31" xfId="5" applyNumberFormat="1" applyFont="1" applyBorder="1"/>
    <xf numFmtId="0" fontId="2" fillId="7" borderId="30" xfId="0" applyFont="1" applyFill="1" applyBorder="1"/>
    <xf numFmtId="44" fontId="2" fillId="7" borderId="27" xfId="0" applyNumberFormat="1" applyFont="1" applyFill="1" applyBorder="1"/>
    <xf numFmtId="9" fontId="0" fillId="7" borderId="27" xfId="5" applyFont="1" applyFill="1" applyBorder="1"/>
    <xf numFmtId="10" fontId="0" fillId="7" borderId="31" xfId="5" applyNumberFormat="1" applyFont="1" applyFill="1" applyBorder="1"/>
    <xf numFmtId="44" fontId="2" fillId="7" borderId="29" xfId="0" applyNumberFormat="1" applyFont="1" applyFill="1" applyBorder="1"/>
    <xf numFmtId="0" fontId="2" fillId="7" borderId="27" xfId="0" applyFont="1" applyFill="1" applyBorder="1"/>
    <xf numFmtId="0" fontId="2" fillId="7" borderId="28" xfId="0" applyFont="1" applyFill="1" applyBorder="1"/>
    <xf numFmtId="0" fontId="2" fillId="7" borderId="31" xfId="0" applyFont="1" applyFill="1" applyBorder="1"/>
    <xf numFmtId="44" fontId="2" fillId="7" borderId="29" xfId="2" applyFont="1" applyFill="1" applyBorder="1"/>
    <xf numFmtId="0" fontId="2" fillId="7" borderId="32" xfId="0" applyFont="1" applyFill="1" applyBorder="1"/>
    <xf numFmtId="0" fontId="2" fillId="7" borderId="33" xfId="0" applyFont="1" applyFill="1" applyBorder="1"/>
    <xf numFmtId="0" fontId="2" fillId="7" borderId="36" xfId="0" applyFont="1" applyFill="1" applyBorder="1"/>
    <xf numFmtId="0" fontId="2" fillId="7" borderId="34" xfId="0" applyFont="1" applyFill="1" applyBorder="1"/>
    <xf numFmtId="44" fontId="2" fillId="7" borderId="38" xfId="2" applyFont="1" applyFill="1" applyBorder="1"/>
    <xf numFmtId="44" fontId="11" fillId="0" borderId="27" xfId="2" applyFont="1" applyFill="1" applyBorder="1" applyAlignment="1">
      <alignment horizontal="center" vertical="center" wrapText="1"/>
    </xf>
    <xf numFmtId="44" fontId="12" fillId="0" borderId="27" xfId="2" applyFont="1" applyFill="1" applyBorder="1"/>
    <xf numFmtId="164" fontId="3" fillId="0" borderId="42" xfId="1" applyNumberFormat="1" applyFont="1" applyFill="1" applyBorder="1" applyAlignment="1">
      <alignment horizontal="right" wrapText="1"/>
    </xf>
    <xf numFmtId="164" fontId="11" fillId="0" borderId="27" xfId="1" applyNumberFormat="1" applyFont="1" applyBorder="1" applyAlignment="1">
      <alignment horizontal="center" vertical="center" wrapText="1"/>
    </xf>
    <xf numFmtId="0" fontId="3" fillId="0" borderId="27" xfId="2" applyNumberFormat="1" applyFont="1" applyFill="1" applyBorder="1" applyAlignment="1">
      <alignment horizontal="right" wrapText="1"/>
    </xf>
    <xf numFmtId="164" fontId="3" fillId="5" borderId="27" xfId="1" applyNumberFormat="1" applyFont="1" applyFill="1" applyBorder="1" applyAlignment="1">
      <alignment horizontal="right" wrapText="1"/>
    </xf>
    <xf numFmtId="0" fontId="0" fillId="5" borderId="0" xfId="0" applyFill="1"/>
    <xf numFmtId="0" fontId="11" fillId="5" borderId="27" xfId="0" applyFont="1" applyFill="1" applyBorder="1" applyAlignment="1">
      <alignment horizontal="center" vertical="center" wrapText="1"/>
    </xf>
    <xf numFmtId="0" fontId="0" fillId="8" borderId="27" xfId="0" applyFill="1" applyBorder="1"/>
    <xf numFmtId="0" fontId="3" fillId="8" borderId="27" xfId="3" applyFont="1" applyFill="1" applyBorder="1" applyAlignment="1">
      <alignment wrapText="1"/>
    </xf>
    <xf numFmtId="164" fontId="3" fillId="8" borderId="27" xfId="1" applyNumberFormat="1" applyFont="1" applyFill="1" applyBorder="1" applyAlignment="1">
      <alignment horizontal="right" wrapText="1"/>
    </xf>
    <xf numFmtId="44" fontId="3" fillId="8" borderId="27" xfId="2" applyFont="1" applyFill="1" applyBorder="1" applyAlignment="1">
      <alignment horizontal="right" wrapText="1"/>
    </xf>
    <xf numFmtId="0" fontId="3" fillId="8" borderId="27" xfId="2" applyNumberFormat="1" applyFont="1" applyFill="1" applyBorder="1" applyAlignment="1">
      <alignment horizontal="right" wrapText="1"/>
    </xf>
    <xf numFmtId="0" fontId="12" fillId="8" borderId="27" xfId="0" applyFont="1" applyFill="1" applyBorder="1"/>
    <xf numFmtId="44" fontId="0" fillId="0" borderId="0" xfId="0" applyNumberFormat="1"/>
    <xf numFmtId="43" fontId="0" fillId="0" borderId="0" xfId="1" applyFont="1"/>
    <xf numFmtId="0" fontId="0" fillId="0" borderId="27" xfId="0" pivotButton="1" applyBorder="1" applyAlignment="1">
      <alignment horizontal="center"/>
    </xf>
    <xf numFmtId="0" fontId="0" fillId="0" borderId="27" xfId="0" applyBorder="1" applyAlignment="1">
      <alignment horizontal="center"/>
    </xf>
    <xf numFmtId="0" fontId="2" fillId="4" borderId="27" xfId="0" applyFont="1" applyFill="1" applyBorder="1" applyAlignment="1">
      <alignment horizontal="center"/>
    </xf>
    <xf numFmtId="164" fontId="0" fillId="0" borderId="0" xfId="0" applyNumberFormat="1"/>
    <xf numFmtId="0" fontId="15" fillId="0" borderId="37" xfId="0" applyFont="1" applyFill="1" applyBorder="1" applyAlignment="1">
      <alignment horizontal="center" vertical="center" wrapText="1"/>
    </xf>
    <xf numFmtId="9" fontId="16" fillId="0" borderId="0" xfId="5" applyFont="1"/>
    <xf numFmtId="44" fontId="2" fillId="7" borderId="27" xfId="2" applyFont="1" applyFill="1" applyBorder="1"/>
    <xf numFmtId="164" fontId="3" fillId="0" borderId="28" xfId="1" applyNumberFormat="1" applyFont="1" applyFill="1" applyBorder="1" applyAlignment="1">
      <alignment horizontal="right" wrapText="1"/>
    </xf>
    <xf numFmtId="44" fontId="3" fillId="0" borderId="28" xfId="2" applyFont="1" applyFill="1" applyBorder="1" applyAlignment="1">
      <alignment horizontal="right" wrapText="1"/>
    </xf>
    <xf numFmtId="0" fontId="3" fillId="0" borderId="29" xfId="2" applyNumberFormat="1" applyFont="1" applyFill="1" applyBorder="1" applyAlignment="1">
      <alignment horizontal="right" wrapText="1"/>
    </xf>
    <xf numFmtId="164" fontId="3" fillId="0" borderId="29" xfId="1" applyNumberFormat="1" applyFont="1" applyFill="1" applyBorder="1" applyAlignment="1">
      <alignment horizontal="right" wrapText="1"/>
    </xf>
    <xf numFmtId="0" fontId="3" fillId="0" borderId="44" xfId="3" applyFont="1" applyFill="1" applyBorder="1" applyAlignment="1">
      <alignment wrapText="1"/>
    </xf>
    <xf numFmtId="164" fontId="3" fillId="0" borderId="44" xfId="1" applyNumberFormat="1" applyFont="1" applyFill="1" applyBorder="1" applyAlignment="1">
      <alignment horizontal="right" wrapText="1"/>
    </xf>
    <xf numFmtId="44" fontId="3" fillId="0" borderId="44" xfId="2" applyFont="1" applyFill="1" applyBorder="1" applyAlignment="1">
      <alignment horizontal="right" wrapText="1"/>
    </xf>
    <xf numFmtId="0" fontId="3" fillId="0" borderId="45" xfId="3" applyFont="1" applyFill="1" applyBorder="1" applyAlignment="1">
      <alignment wrapText="1"/>
    </xf>
    <xf numFmtId="164" fontId="3" fillId="0" borderId="45" xfId="1" applyNumberFormat="1" applyFont="1" applyFill="1" applyBorder="1" applyAlignment="1">
      <alignment horizontal="right" wrapText="1"/>
    </xf>
    <xf numFmtId="44" fontId="3" fillId="0" borderId="45" xfId="2" applyFont="1" applyFill="1" applyBorder="1" applyAlignment="1">
      <alignment horizontal="right" wrapText="1"/>
    </xf>
    <xf numFmtId="44" fontId="3" fillId="0" borderId="31" xfId="2" applyFont="1" applyFill="1" applyBorder="1" applyAlignment="1">
      <alignment horizontal="right" wrapText="1"/>
    </xf>
    <xf numFmtId="0" fontId="3" fillId="0" borderId="33" xfId="3" applyFont="1" applyFill="1" applyBorder="1" applyAlignment="1">
      <alignment wrapText="1"/>
    </xf>
    <xf numFmtId="164" fontId="3" fillId="0" borderId="33" xfId="1" applyNumberFormat="1" applyFont="1" applyFill="1" applyBorder="1" applyAlignment="1">
      <alignment horizontal="right" wrapText="1"/>
    </xf>
    <xf numFmtId="44" fontId="3" fillId="0" borderId="33" xfId="2" applyFont="1" applyFill="1" applyBorder="1" applyAlignment="1">
      <alignment horizontal="right" wrapText="1"/>
    </xf>
    <xf numFmtId="44" fontId="3" fillId="0" borderId="34" xfId="2" applyFont="1" applyFill="1" applyBorder="1" applyAlignment="1">
      <alignment horizontal="right" wrapText="1"/>
    </xf>
    <xf numFmtId="164" fontId="3" fillId="0" borderId="49" xfId="1" applyNumberFormat="1" applyFont="1" applyFill="1" applyBorder="1" applyAlignment="1">
      <alignment horizontal="right" wrapText="1"/>
    </xf>
    <xf numFmtId="164" fontId="3" fillId="0" borderId="50" xfId="1" applyNumberFormat="1" applyFont="1" applyFill="1" applyBorder="1" applyAlignment="1">
      <alignment horizontal="right" wrapText="1"/>
    </xf>
    <xf numFmtId="164" fontId="3" fillId="0" borderId="51" xfId="1" applyNumberFormat="1" applyFont="1" applyFill="1" applyBorder="1" applyAlignment="1">
      <alignment horizontal="right" wrapText="1"/>
    </xf>
    <xf numFmtId="44" fontId="3" fillId="0" borderId="17" xfId="2" applyFont="1" applyFill="1" applyBorder="1" applyAlignment="1">
      <alignment horizontal="right" wrapText="1"/>
    </xf>
    <xf numFmtId="44" fontId="3" fillId="0" borderId="30" xfId="2" applyFont="1" applyFill="1" applyBorder="1" applyAlignment="1">
      <alignment horizontal="right" wrapText="1"/>
    </xf>
    <xf numFmtId="44" fontId="3" fillId="0" borderId="32" xfId="2" applyFont="1" applyFill="1" applyBorder="1" applyAlignment="1">
      <alignment horizontal="right" wrapText="1"/>
    </xf>
    <xf numFmtId="0" fontId="11" fillId="0" borderId="46" xfId="0" applyFont="1" applyFill="1" applyBorder="1" applyAlignment="1">
      <alignment horizontal="center" vertical="center" wrapText="1"/>
    </xf>
    <xf numFmtId="0" fontId="11" fillId="0" borderId="47" xfId="0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 wrapText="1"/>
    </xf>
    <xf numFmtId="0" fontId="11" fillId="0" borderId="48" xfId="0" applyFont="1" applyFill="1" applyBorder="1" applyAlignment="1">
      <alignment horizontal="center" vertical="center" wrapText="1"/>
    </xf>
    <xf numFmtId="0" fontId="11" fillId="0" borderId="29" xfId="0" applyFont="1" applyFill="1" applyBorder="1" applyAlignment="1">
      <alignment horizontal="center" vertical="center" wrapText="1"/>
    </xf>
    <xf numFmtId="164" fontId="11" fillId="0" borderId="27" xfId="1" applyNumberFormat="1" applyFont="1" applyFill="1" applyBorder="1" applyAlignment="1">
      <alignment horizontal="center" vertical="center" wrapText="1"/>
    </xf>
    <xf numFmtId="0" fontId="11" fillId="0" borderId="27" xfId="0" applyFont="1" applyFill="1" applyBorder="1" applyAlignment="1">
      <alignment horizontal="center" vertical="center" wrapText="1"/>
    </xf>
    <xf numFmtId="0" fontId="11" fillId="0" borderId="28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44" fontId="11" fillId="0" borderId="43" xfId="2" applyFont="1" applyFill="1" applyBorder="1" applyAlignment="1">
      <alignment horizontal="center" vertical="center" wrapText="1"/>
    </xf>
    <xf numFmtId="44" fontId="11" fillId="0" borderId="46" xfId="2" applyFont="1" applyFill="1" applyBorder="1" applyAlignment="1">
      <alignment horizontal="center" vertical="center" wrapText="1"/>
    </xf>
    <xf numFmtId="44" fontId="11" fillId="0" borderId="48" xfId="2" applyFont="1" applyFill="1" applyBorder="1" applyAlignment="1">
      <alignment horizontal="center" vertical="center" wrapText="1"/>
    </xf>
    <xf numFmtId="44" fontId="11" fillId="0" borderId="29" xfId="2" applyFont="1" applyFill="1" applyBorder="1" applyAlignment="1">
      <alignment horizontal="center" vertical="center" wrapText="1"/>
    </xf>
    <xf numFmtId="0" fontId="12" fillId="0" borderId="45" xfId="0" applyFont="1" applyFill="1" applyBorder="1"/>
    <xf numFmtId="44" fontId="12" fillId="0" borderId="45" xfId="2" applyFont="1" applyFill="1" applyBorder="1"/>
    <xf numFmtId="0" fontId="12" fillId="0" borderId="27" xfId="0" applyFont="1" applyFill="1" applyBorder="1"/>
    <xf numFmtId="0" fontId="12" fillId="0" borderId="44" xfId="0" applyFont="1" applyFill="1" applyBorder="1"/>
    <xf numFmtId="44" fontId="12" fillId="0" borderId="44" xfId="2" applyFont="1" applyFill="1" applyBorder="1"/>
    <xf numFmtId="0" fontId="12" fillId="0" borderId="17" xfId="0" applyFont="1" applyFill="1" applyBorder="1"/>
    <xf numFmtId="0" fontId="12" fillId="0" borderId="19" xfId="0" applyFont="1" applyFill="1" applyBorder="1"/>
    <xf numFmtId="44" fontId="12" fillId="0" borderId="43" xfId="2" applyFont="1" applyFill="1" applyBorder="1"/>
    <xf numFmtId="44" fontId="12" fillId="0" borderId="17" xfId="2" applyFont="1" applyFill="1" applyBorder="1"/>
    <xf numFmtId="44" fontId="12" fillId="0" borderId="19" xfId="2" applyFont="1" applyFill="1" applyBorder="1"/>
    <xf numFmtId="44" fontId="12" fillId="0" borderId="29" xfId="2" applyFont="1" applyFill="1" applyBorder="1"/>
    <xf numFmtId="0" fontId="12" fillId="0" borderId="30" xfId="0" applyFont="1" applyFill="1" applyBorder="1"/>
    <xf numFmtId="0" fontId="12" fillId="0" borderId="31" xfId="0" applyFont="1" applyFill="1" applyBorder="1"/>
    <xf numFmtId="44" fontId="12" fillId="0" borderId="30" xfId="2" applyFont="1" applyFill="1" applyBorder="1"/>
    <xf numFmtId="44" fontId="12" fillId="0" borderId="31" xfId="2" applyFont="1" applyFill="1" applyBorder="1"/>
    <xf numFmtId="0" fontId="12" fillId="0" borderId="32" xfId="0" applyFont="1" applyFill="1" applyBorder="1"/>
    <xf numFmtId="0" fontId="12" fillId="0" borderId="34" xfId="0" applyFont="1" applyFill="1" applyBorder="1"/>
    <xf numFmtId="44" fontId="12" fillId="0" borderId="32" xfId="2" applyFont="1" applyFill="1" applyBorder="1"/>
    <xf numFmtId="44" fontId="12" fillId="0" borderId="34" xfId="2" applyFont="1" applyFill="1" applyBorder="1"/>
    <xf numFmtId="0" fontId="0" fillId="0" borderId="27" xfId="0" applyFill="1" applyBorder="1"/>
    <xf numFmtId="44" fontId="0" fillId="0" borderId="27" xfId="2" applyFont="1" applyFill="1" applyBorder="1"/>
    <xf numFmtId="0" fontId="0" fillId="0" borderId="44" xfId="0" applyFill="1" applyBorder="1"/>
    <xf numFmtId="44" fontId="0" fillId="0" borderId="44" xfId="2" applyFont="1" applyFill="1" applyBorder="1"/>
    <xf numFmtId="0" fontId="0" fillId="0" borderId="17" xfId="0" applyFill="1" applyBorder="1"/>
    <xf numFmtId="44" fontId="0" fillId="0" borderId="17" xfId="2" applyFont="1" applyFill="1" applyBorder="1"/>
    <xf numFmtId="0" fontId="0" fillId="0" borderId="30" xfId="0" applyFill="1" applyBorder="1"/>
    <xf numFmtId="44" fontId="0" fillId="0" borderId="30" xfId="2" applyFont="1" applyFill="1" applyBorder="1"/>
    <xf numFmtId="0" fontId="0" fillId="0" borderId="32" xfId="0" applyFill="1" applyBorder="1"/>
    <xf numFmtId="44" fontId="0" fillId="0" borderId="32" xfId="2" applyFont="1" applyFill="1" applyBorder="1"/>
    <xf numFmtId="0" fontId="0" fillId="0" borderId="45" xfId="0" applyFill="1" applyBorder="1"/>
    <xf numFmtId="44" fontId="0" fillId="0" borderId="45" xfId="2" applyFont="1" applyFill="1" applyBorder="1"/>
    <xf numFmtId="0" fontId="0" fillId="0" borderId="0" xfId="0" applyFill="1"/>
    <xf numFmtId="44" fontId="0" fillId="0" borderId="0" xfId="0" applyNumberFormat="1" applyFill="1"/>
    <xf numFmtId="44" fontId="0" fillId="0" borderId="0" xfId="0" applyNumberFormat="1" applyFill="1" applyBorder="1"/>
    <xf numFmtId="44" fontId="2" fillId="0" borderId="0" xfId="0" applyNumberFormat="1" applyFont="1" applyFill="1" applyBorder="1"/>
    <xf numFmtId="0" fontId="0" fillId="0" borderId="27" xfId="0" applyBorder="1" applyAlignment="1">
      <alignment horizontal="center" vertical="center"/>
    </xf>
    <xf numFmtId="0" fontId="2" fillId="4" borderId="27" xfId="0" applyFont="1" applyFill="1" applyBorder="1" applyAlignment="1">
      <alignment horizontal="left"/>
    </xf>
    <xf numFmtId="44" fontId="0" fillId="0" borderId="27" xfId="0" applyNumberFormat="1" applyBorder="1" applyAlignment="1">
      <alignment horizontal="center"/>
    </xf>
    <xf numFmtId="0" fontId="2" fillId="4" borderId="27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/>
    </xf>
    <xf numFmtId="0" fontId="7" fillId="3" borderId="5" xfId="3" applyFont="1" applyFill="1" applyBorder="1" applyAlignment="1">
      <alignment horizontal="center" wrapText="1"/>
    </xf>
    <xf numFmtId="0" fontId="7" fillId="0" borderId="17" xfId="3" applyFont="1" applyFill="1" applyBorder="1" applyAlignment="1">
      <alignment horizontal="center" vertical="center" wrapText="1"/>
    </xf>
    <xf numFmtId="0" fontId="7" fillId="0" borderId="20" xfId="3" applyFont="1" applyFill="1" applyBorder="1" applyAlignment="1">
      <alignment horizontal="center" vertical="center" wrapText="1"/>
    </xf>
    <xf numFmtId="0" fontId="7" fillId="0" borderId="23" xfId="3" applyFont="1" applyFill="1" applyBorder="1" applyAlignment="1">
      <alignment horizontal="center" vertical="center" wrapText="1"/>
    </xf>
    <xf numFmtId="0" fontId="7" fillId="0" borderId="15" xfId="3" applyFont="1" applyFill="1" applyBorder="1" applyAlignment="1">
      <alignment horizontal="center" vertical="center" wrapText="1"/>
    </xf>
    <xf numFmtId="0" fontId="7" fillId="0" borderId="16" xfId="3" applyFont="1" applyFill="1" applyBorder="1" applyAlignment="1">
      <alignment horizontal="center" vertical="center" wrapText="1"/>
    </xf>
    <xf numFmtId="0" fontId="7" fillId="0" borderId="6" xfId="3" applyFont="1" applyFill="1" applyBorder="1" applyAlignment="1">
      <alignment horizontal="center" vertical="center" wrapText="1"/>
    </xf>
    <xf numFmtId="0" fontId="7" fillId="0" borderId="9" xfId="3" applyFont="1" applyFill="1" applyBorder="1" applyAlignment="1">
      <alignment horizontal="center" vertical="center" wrapText="1"/>
    </xf>
    <xf numFmtId="0" fontId="7" fillId="0" borderId="11" xfId="3" applyFont="1" applyFill="1" applyBorder="1" applyAlignment="1">
      <alignment horizontal="center" vertical="center" wrapText="1"/>
    </xf>
    <xf numFmtId="0" fontId="7" fillId="0" borderId="14" xfId="3" applyFont="1" applyFill="1" applyBorder="1" applyAlignment="1">
      <alignment horizontal="center" vertical="center" wrapText="1"/>
    </xf>
    <xf numFmtId="0" fontId="5" fillId="3" borderId="5" xfId="3" applyFont="1" applyFill="1" applyBorder="1" applyAlignment="1">
      <alignment horizontal="center" wrapText="1"/>
    </xf>
    <xf numFmtId="0" fontId="14" fillId="6" borderId="41" xfId="0" applyFont="1" applyFill="1" applyBorder="1" applyAlignment="1">
      <alignment horizontal="center"/>
    </xf>
    <xf numFmtId="0" fontId="14" fillId="6" borderId="39" xfId="0" applyFont="1" applyFill="1" applyBorder="1" applyAlignment="1">
      <alignment horizontal="center"/>
    </xf>
    <xf numFmtId="0" fontId="14" fillId="6" borderId="40" xfId="0" applyFont="1" applyFill="1" applyBorder="1" applyAlignment="1">
      <alignment horizontal="center"/>
    </xf>
  </cellXfs>
  <cellStyles count="6">
    <cellStyle name="Moeda" xfId="2" builtinId="4"/>
    <cellStyle name="Normal" xfId="0" builtinId="0"/>
    <cellStyle name="Normal_Plan1" xfId="3"/>
    <cellStyle name="Normal_Plan2" xfId="4"/>
    <cellStyle name="Porcentagem" xfId="5" builtinId="5"/>
    <cellStyle name="Vírgula" xfId="1" builtinId="3"/>
  </cellStyles>
  <dxfs count="7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alignment wrapText="1" readingOrder="0"/>
    </dxf>
    <dxf>
      <numFmt numFmtId="1" formatCode="0"/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-&quot;R$&quot;\ * #,##0.00_-;\-&quot;R$&quot;\ * #,##0.00_-;_-&quot;R$&quot;\ * &quot;-&quot;??_-;_-@_-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numFmt numFmtId="34" formatCode="_-&quot;R$&quot;\ * #,##0.00_-;\-&quot;R$&quot;\ * #,##0.00_-;_-&quot;R$&quot;\ * &quot;-&quot;??_-;_-@_-"/>
    </dxf>
    <dxf>
      <alignment wrapText="1" readingOrder="0"/>
    </dxf>
    <dxf>
      <alignment wrapText="1" readingOrder="0"/>
    </dxf>
    <dxf>
      <alignment vertical="center" readingOrder="0"/>
    </dxf>
    <dxf>
      <alignment horizontal="center" readingOrder="0"/>
    </dxf>
    <dxf>
      <alignment wrapText="1" readingOrder="0"/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Percentual da Produção em relação ao Parâmetro esperado</a:t>
            </a:r>
            <a:r>
              <a:rPr lang="en-US" sz="1200" baseline="0"/>
              <a:t> por Região Ampliada de Saúde, abril a setembro de 2016</a:t>
            </a:r>
            <a:endParaRPr lang="en-US" sz="1200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'Anáilise Parâmetro'!$I$3</c:f>
              <c:strCache>
                <c:ptCount val="1"/>
                <c:pt idx="0">
                  <c:v>%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chemeClr val="bg1"/>
                    </a:solidFill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'Anáilise Parâmetro'!$F$4:$F$23</c:f>
              <c:strCache>
                <c:ptCount val="20"/>
                <c:pt idx="0">
                  <c:v>Teófilo Otoni</c:v>
                </c:pt>
                <c:pt idx="1">
                  <c:v>Governador Valadares</c:v>
                </c:pt>
                <c:pt idx="2">
                  <c:v>Patos de Minas</c:v>
                </c:pt>
                <c:pt idx="3">
                  <c:v>Jequitinhonha</c:v>
                </c:pt>
                <c:pt idx="4">
                  <c:v>Muriaé</c:v>
                </c:pt>
                <c:pt idx="5">
                  <c:v>Belo Horizonte</c:v>
                </c:pt>
                <c:pt idx="6">
                  <c:v>Divinópolis</c:v>
                </c:pt>
                <c:pt idx="7">
                  <c:v>Uberlândia</c:v>
                </c:pt>
                <c:pt idx="8">
                  <c:v>Sete lagoas</c:v>
                </c:pt>
                <c:pt idx="9">
                  <c:v>Total geral</c:v>
                </c:pt>
                <c:pt idx="10">
                  <c:v>Ipatinga</c:v>
                </c:pt>
                <c:pt idx="11">
                  <c:v>Ponte Nova</c:v>
                </c:pt>
                <c:pt idx="12">
                  <c:v>Montes Claros</c:v>
                </c:pt>
                <c:pt idx="13">
                  <c:v>Varginha</c:v>
                </c:pt>
                <c:pt idx="14">
                  <c:v>Pouso Alegre</c:v>
                </c:pt>
                <c:pt idx="15">
                  <c:v>Centro Sul</c:v>
                </c:pt>
                <c:pt idx="16">
                  <c:v>Uberaba</c:v>
                </c:pt>
                <c:pt idx="17">
                  <c:v>Juiz de Fora</c:v>
                </c:pt>
                <c:pt idx="18">
                  <c:v>Passos - RS São S Paraíso</c:v>
                </c:pt>
                <c:pt idx="19">
                  <c:v>Passos - RS Passos</c:v>
                </c:pt>
              </c:strCache>
            </c:strRef>
          </c:cat>
          <c:val>
            <c:numRef>
              <c:f>'Anáilise Parâmetro'!$I$4:$I$23</c:f>
              <c:numCache>
                <c:formatCode>0%</c:formatCode>
                <c:ptCount val="20"/>
                <c:pt idx="0">
                  <c:v>0.37979420018709076</c:v>
                </c:pt>
                <c:pt idx="1">
                  <c:v>0.43037974683544306</c:v>
                </c:pt>
                <c:pt idx="2">
                  <c:v>0.61942257217847774</c:v>
                </c:pt>
                <c:pt idx="3">
                  <c:v>0.63953488372093026</c:v>
                </c:pt>
                <c:pt idx="4">
                  <c:v>0.73650793650793656</c:v>
                </c:pt>
                <c:pt idx="5">
                  <c:v>0.7566752149645497</c:v>
                </c:pt>
                <c:pt idx="6">
                  <c:v>0.7604395604395604</c:v>
                </c:pt>
                <c:pt idx="7">
                  <c:v>0.78943611705924344</c:v>
                </c:pt>
                <c:pt idx="8">
                  <c:v>0.79256080114449212</c:v>
                </c:pt>
                <c:pt idx="9">
                  <c:v>0.88276397515527949</c:v>
                </c:pt>
                <c:pt idx="10">
                  <c:v>0.90849673202614378</c:v>
                </c:pt>
                <c:pt idx="11">
                  <c:v>0.94373401534526857</c:v>
                </c:pt>
                <c:pt idx="12">
                  <c:v>1.0706638115631693</c:v>
                </c:pt>
                <c:pt idx="13">
                  <c:v>1.1022044088176353</c:v>
                </c:pt>
                <c:pt idx="14">
                  <c:v>1.1724137931034482</c:v>
                </c:pt>
                <c:pt idx="15">
                  <c:v>1.174712643678161</c:v>
                </c:pt>
                <c:pt idx="16">
                  <c:v>1.19454770755886</c:v>
                </c:pt>
                <c:pt idx="17">
                  <c:v>1.3973214285714286</c:v>
                </c:pt>
                <c:pt idx="18">
                  <c:v>1.429837518463811</c:v>
                </c:pt>
                <c:pt idx="19">
                  <c:v>1.6125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9586064"/>
        <c:axId val="49584384"/>
      </c:barChart>
      <c:catAx>
        <c:axId val="495860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9584384"/>
        <c:crosses val="autoZero"/>
        <c:auto val="1"/>
        <c:lblAlgn val="ctr"/>
        <c:lblOffset val="100"/>
        <c:noMultiLvlLbl val="0"/>
      </c:catAx>
      <c:valAx>
        <c:axId val="4958438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4958606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14" footer="0.3149606200000001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488156</xdr:colOff>
      <xdr:row>2</xdr:row>
      <xdr:rowOff>276225</xdr:rowOff>
    </xdr:from>
    <xdr:to>
      <xdr:col>25</xdr:col>
      <xdr:colOff>476249</xdr:colOff>
      <xdr:row>22</xdr:row>
      <xdr:rowOff>28575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iana Martins Barbosa" refreshedDate="42702.43934513889" createdVersion="5" refreshedVersion="5" minRefreshableVersion="3" recordCount="813">
  <cacheSource type="worksheet">
    <worksheetSource ref="A1:Z814" sheet="consolidado"/>
  </cacheSource>
  <cacheFields count="26">
    <cacheField name="Forma de Organização" numFmtId="0">
      <sharedItems/>
    </cacheField>
    <cacheField name="Macrorregião " numFmtId="0">
      <sharedItems/>
    </cacheField>
    <cacheField name="Região de Saúde  Agregada" numFmtId="0">
      <sharedItems/>
    </cacheField>
    <cacheField name="Microrregião" numFmtId="0">
      <sharedItems/>
    </cacheField>
    <cacheField name="Municipio Atendimento" numFmtId="0">
      <sharedItems count="23">
        <s v="310620 - Belo Horizonte"/>
        <s v="313240 - Itajubá"/>
        <s v="314790 - Passos"/>
        <s v="315180 - Poços de Caldas"/>
        <s v="315250 - Pouso Alegre"/>
        <s v="316470 - São Sebastião do Paraíso"/>
        <s v="317020 - Uberlândia"/>
        <s v="317070 - Varginha"/>
        <s v="313670 - Juiz de Fora"/>
        <s v="310560 - Barbacena"/>
        <s v="316720 - Sete Lagoas"/>
        <s v="313130 - Ipatinga"/>
        <s v="316860 - Teófilo Otoni"/>
        <s v="312230 - Divinópolis"/>
        <s v="314330 - Montes Claros"/>
        <s v="312770 - Governador Valadares"/>
        <s v="314390 - Muriaé"/>
        <s v="314800 - Patos de Minas"/>
        <s v="315210 - Ponte Nova"/>
        <s v="317010 - Uberaba"/>
        <s v="310160 - Alfenas"/>
        <s v="310670 - Betim"/>
        <s v="311860 - Contagem"/>
      </sharedItems>
    </cacheField>
    <cacheField name="Quant PPI" numFmtId="164">
      <sharedItems containsSemiMixedTypes="0" containsString="0" containsNumber="1" minValue="0" maxValue="652"/>
    </cacheField>
    <cacheField name="Valor PPI" numFmtId="44">
      <sharedItems containsSemiMixedTypes="0" containsString="0" containsNumber="1" minValue="0" maxValue="7504365.9324000003"/>
    </cacheField>
    <cacheField name="Quant PROD" numFmtId="164">
      <sharedItems containsSemiMixedTypes="0" containsString="0" containsNumber="1" containsInteger="1" minValue="0" maxValue="627"/>
    </cacheField>
    <cacheField name="Valor PROD" numFmtId="44">
      <sharedItems containsSemiMixedTypes="0" containsString="0" containsNumber="1" minValue="0" maxValue="6721689.5199999996"/>
    </cacheField>
    <cacheField name="indice" numFmtId="0">
      <sharedItems containsSemiMixedTypes="0" containsString="0" containsNumber="1" containsInteger="1" minValue="4060131001" maxValue="4060531077"/>
    </cacheField>
    <cacheField name="QT PROD CONDICIONADA" numFmtId="164">
      <sharedItems containsSemiMixedTypes="0" containsString="0" containsNumber="1" containsInteger="1" minValue="0" maxValue="627"/>
    </cacheField>
    <cacheField name="QT PPI CONDICIONADA" numFmtId="164">
      <sharedItems containsSemiMixedTypes="0" containsString="0" containsNumber="1" minValue="0" maxValue="767"/>
    </cacheField>
    <cacheField name="total parametro" numFmtId="164">
      <sharedItems containsSemiMixedTypes="0" containsString="0" containsNumber="1" minValue="0.99999999999999989" maxValue="767"/>
    </cacheField>
    <cacheField name="TOTAL PROD CONDICIONADA" numFmtId="164">
      <sharedItems containsSemiMixedTypes="0" containsString="0" containsNumber="1" containsInteger="1" minValue="0" maxValue="627"/>
    </cacheField>
    <cacheField name="RESTO PARAMETRO" numFmtId="164">
      <sharedItems containsSemiMixedTypes="0" containsString="0" containsNumber="1" minValue="-0.50000000000000711" maxValue="767"/>
    </cacheField>
    <cacheField name="RESTO PRODUÇÃO" numFmtId="164">
      <sharedItems containsSemiMixedTypes="0" containsString="0" containsNumber="1" containsInteger="1" minValue="0" maxValue="627"/>
    </cacheField>
    <cacheField name="QUANTIDADE PARAMENTRO PROPORCIONAL" numFmtId="164">
      <sharedItems containsSemiMixedTypes="0" containsString="0" containsNumber="1" containsInteger="1" minValue="0" maxValue="767"/>
    </cacheField>
    <cacheField name="Flag pagamento menor que produção" numFmtId="164">
      <sharedItems containsSemiMixedTypes="0" containsString="0" containsNumber="1" containsInteger="1" minValue="0" maxValue="1"/>
    </cacheField>
    <cacheField name="Parametro sobre produção  menor que PPI" numFmtId="164">
      <sharedItems/>
    </cacheField>
    <cacheField name="Quant Parâmetro" numFmtId="164">
      <sharedItems containsSemiMixedTypes="0" containsString="0" containsNumber="1" minValue="0" maxValue="767"/>
    </cacheField>
    <cacheField name="Valor Parâmetro" numFmtId="44">
      <sharedItems containsSemiMixedTypes="0" containsString="0" containsNumber="1" minValue="0" maxValue="8827988.7576000001"/>
    </cacheField>
    <cacheField name="Custo Médio PPI" numFmtId="44">
      <sharedItems containsSemiMixedTypes="0" containsString="0" containsNumber="1" minValue="464.55" maxValue="13886.141299999999"/>
    </cacheField>
    <cacheField name="Extrapolou parâmetro?" numFmtId="0">
      <sharedItems/>
    </cacheField>
    <cacheField name="Extrapolamento meta física - Parâmetro" numFmtId="44">
      <sharedItems containsSemiMixedTypes="0" containsString="0" containsNumber="1" minValue="-580674.64" maxValue="673321.17645000003"/>
    </cacheField>
    <cacheField name="Extrapolou custo médio PPI?" numFmtId="44">
      <sharedItems containsBlank="1"/>
    </cacheField>
    <cacheField name="Extrapolamento meta física - menor valor" numFmtId="44">
      <sharedItems containsSemiMixedTypes="0" containsString="0" containsNumber="1" minValue="-580674.64" maxValue="673321.176450000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Diana Martins Barbosa" refreshedDate="42702.448978009263" createdVersion="3" refreshedVersion="5" minRefreshableVersion="3" recordCount="813">
  <cacheSource type="worksheet">
    <worksheetSource ref="A1:AB814" sheet="consolidado"/>
  </cacheSource>
  <cacheFields count="28">
    <cacheField name="Forma de Organização" numFmtId="0">
      <sharedItems count="5">
        <s v="040601 - Cirurgia cardiovascular"/>
        <s v="040602 - Cirurgia vascular"/>
        <s v="040603 - Cardiologia intervencionista"/>
        <s v="040604 - Cirurgia endovascular"/>
        <s v="040605 - Eletrofisiologia"/>
      </sharedItems>
    </cacheField>
    <cacheField name="Macrorregião " numFmtId="0">
      <sharedItems/>
    </cacheField>
    <cacheField name="Região de Saúde  Agregada" numFmtId="0">
      <sharedItems count="19">
        <s v="Passos - RS São S Paraíso"/>
        <s v="Pouso Alegre"/>
        <s v="Varginha"/>
        <s v="Passos - RS Passos"/>
        <s v="Centro Sul"/>
        <s v="Belo Horizonte"/>
        <s v="Sete lagoas"/>
        <s v="Jequitinhonha"/>
        <s v="Divinópolis"/>
        <s v="Ipatinga"/>
        <s v="Governador Valadares"/>
        <s v="Muriaé"/>
        <s v="Juiz de Fora"/>
        <s v="Montes Claros"/>
        <s v="Patos de Minas"/>
        <s v="Ponte Nova"/>
        <s v="Teófilo Otoni"/>
        <s v="Uberaba"/>
        <s v="Uberlândia"/>
      </sharedItems>
    </cacheField>
    <cacheField name="Microrregião" numFmtId="0">
      <sharedItems/>
    </cacheField>
    <cacheField name="Municipio Atendimento" numFmtId="0">
      <sharedItems count="23">
        <s v="310620 - Belo Horizonte"/>
        <s v="313240 - Itajubá"/>
        <s v="314790 - Passos"/>
        <s v="315180 - Poços de Caldas"/>
        <s v="315250 - Pouso Alegre"/>
        <s v="316470 - São Sebastião do Paraíso"/>
        <s v="317020 - Uberlândia"/>
        <s v="317070 - Varginha"/>
        <s v="313670 - Juiz de Fora"/>
        <s v="310560 - Barbacena"/>
        <s v="316720 - Sete Lagoas"/>
        <s v="313130 - Ipatinga"/>
        <s v="316860 - Teófilo Otoni"/>
        <s v="312230 - Divinópolis"/>
        <s v="314330 - Montes Claros"/>
        <s v="312770 - Governador Valadares"/>
        <s v="314390 - Muriaé"/>
        <s v="314800 - Patos de Minas"/>
        <s v="315210 - Ponte Nova"/>
        <s v="317010 - Uberaba"/>
        <s v="310160 - Alfenas"/>
        <s v="310670 - Betim"/>
        <s v="311860 - Contagem"/>
      </sharedItems>
    </cacheField>
    <cacheField name="Quant PPI" numFmtId="164">
      <sharedItems containsSemiMixedTypes="0" containsString="0" containsNumber="1" minValue="0" maxValue="652"/>
    </cacheField>
    <cacheField name="Valor PPI" numFmtId="44">
      <sharedItems containsSemiMixedTypes="0" containsString="0" containsNumber="1" minValue="0" maxValue="7504365.9324000003"/>
    </cacheField>
    <cacheField name="Quant PROD" numFmtId="164">
      <sharedItems containsSemiMixedTypes="0" containsString="0" containsNumber="1" containsInteger="1" minValue="0" maxValue="627"/>
    </cacheField>
    <cacheField name="Valor PROD" numFmtId="44">
      <sharedItems containsSemiMixedTypes="0" containsString="0" containsNumber="1" minValue="0" maxValue="6721689.5199999996"/>
    </cacheField>
    <cacheField name="indice" numFmtId="0">
      <sharedItems containsSemiMixedTypes="0" containsString="0" containsNumber="1" containsInteger="1" minValue="4060131001" maxValue="4060531077"/>
    </cacheField>
    <cacheField name="QT PROD CONDICIONADA" numFmtId="164">
      <sharedItems containsSemiMixedTypes="0" containsString="0" containsNumber="1" containsInteger="1" minValue="0" maxValue="627"/>
    </cacheField>
    <cacheField name="QT PPI CONDICIONADA" numFmtId="164">
      <sharedItems containsSemiMixedTypes="0" containsString="0" containsNumber="1" minValue="0" maxValue="767"/>
    </cacheField>
    <cacheField name="total parametro" numFmtId="164">
      <sharedItems containsSemiMixedTypes="0" containsString="0" containsNumber="1" minValue="0.99999999999999989" maxValue="767"/>
    </cacheField>
    <cacheField name="TOTAL PROD CONDICIONADA" numFmtId="164">
      <sharedItems containsSemiMixedTypes="0" containsString="0" containsNumber="1" containsInteger="1" minValue="0" maxValue="627"/>
    </cacheField>
    <cacheField name="RESTO PARAMETRO" numFmtId="164">
      <sharedItems containsSemiMixedTypes="0" containsString="0" containsNumber="1" minValue="-0.50000000000000711" maxValue="767"/>
    </cacheField>
    <cacheField name="RESTO PRODUÇÃO" numFmtId="164">
      <sharedItems containsSemiMixedTypes="0" containsString="0" containsNumber="1" containsInteger="1" minValue="0" maxValue="627"/>
    </cacheField>
    <cacheField name="QUANTIDADE PARAMENTRO PROPORCIONAL" numFmtId="164">
      <sharedItems containsSemiMixedTypes="0" containsString="0" containsNumber="1" containsInteger="1" minValue="0" maxValue="767"/>
    </cacheField>
    <cacheField name="Flag pagamento menor que produção" numFmtId="164">
      <sharedItems containsSemiMixedTypes="0" containsString="0" containsNumber="1" containsInteger="1" minValue="0" maxValue="1"/>
    </cacheField>
    <cacheField name="Parametro sobre produção  menor que PPI" numFmtId="164">
      <sharedItems/>
    </cacheField>
    <cacheField name="Quant Parâmetro" numFmtId="164">
      <sharedItems containsSemiMixedTypes="0" containsString="0" containsNumber="1" minValue="0" maxValue="767"/>
    </cacheField>
    <cacheField name="Valor Parâmetro" numFmtId="44">
      <sharedItems containsSemiMixedTypes="0" containsString="0" containsNumber="1" minValue="0" maxValue="8827988.7576000001"/>
    </cacheField>
    <cacheField name="Custo Médio PPI" numFmtId="44">
      <sharedItems containsSemiMixedTypes="0" containsString="0" containsNumber="1" minValue="464.55" maxValue="13886.141299999999"/>
    </cacheField>
    <cacheField name="Extrapolou parâmetro?" numFmtId="0">
      <sharedItems/>
    </cacheField>
    <cacheField name="Extrapolamento meta física - Parâmetro" numFmtId="44">
      <sharedItems containsSemiMixedTypes="0" containsString="0" containsNumber="1" minValue="-580674.64" maxValue="673321.17645000003"/>
    </cacheField>
    <cacheField name="Extrapolou custo médio PPI?" numFmtId="44">
      <sharedItems containsBlank="1"/>
    </cacheField>
    <cacheField name="Extrapolamento meta física - menor valor" numFmtId="44">
      <sharedItems containsSemiMixedTypes="0" containsString="0" containsNumber="1" minValue="-580674.64" maxValue="673321.17645000003"/>
    </cacheField>
    <cacheField name="Extrapolamento Produção - Custo médio PPI" numFmtId="44">
      <sharedItems containsSemiMixedTypes="0" containsString="0" containsNumber="1" minValue="-1089977.0944999999" maxValue="673321.17645000003"/>
    </cacheField>
    <cacheField name="Extrapolamento Produção - menor valor" numFmtId="44">
      <sharedItems containsSemiMixedTypes="0" containsString="0" containsNumber="1" minValue="-1021340.8798309179" maxValue="673321.176450000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13">
  <r>
    <s v="040601 - Cirurgia cardiovascular"/>
    <s v="Sul"/>
    <s v="Passos - RS São S Paraíso"/>
    <s v="31001 - Alfenas/Machado"/>
    <x v="0"/>
    <n v="0"/>
    <n v="0"/>
    <n v="1"/>
    <n v="5250.04"/>
    <n v="4060131001"/>
    <n v="0"/>
    <n v="0"/>
    <n v="71.5"/>
    <n v="52"/>
    <n v="71.5"/>
    <n v="52"/>
    <n v="0"/>
    <n v="0"/>
    <s v=" "/>
    <n v="0"/>
    <n v="0"/>
    <n v="11509.7637"/>
    <s v=""/>
    <n v="-11509.7637"/>
    <s v="NÃO"/>
    <n v="-5250.04"/>
  </r>
  <r>
    <s v="040601 - Cirurgia cardiovascular"/>
    <s v="Sul"/>
    <s v="Passos - RS São S Paraíso"/>
    <s v="31001 - Alfenas/Machado"/>
    <x v="1"/>
    <n v="0"/>
    <n v="0"/>
    <n v="1"/>
    <n v="9943.9"/>
    <n v="4060131001"/>
    <n v="0"/>
    <n v="0"/>
    <n v="71.5"/>
    <n v="52"/>
    <n v="71.5"/>
    <n v="52"/>
    <n v="0"/>
    <n v="0"/>
    <s v=" "/>
    <n v="0"/>
    <n v="0"/>
    <n v="9503.1558000000005"/>
    <s v=""/>
    <n v="-9503.1558000000005"/>
    <s v="SIM"/>
    <n v="-9503.1558000000005"/>
  </r>
  <r>
    <s v="040601 - Cirurgia cardiovascular"/>
    <s v="Sul"/>
    <s v="Passos - RS São S Paraíso"/>
    <s v="31001 - Alfenas/Machado"/>
    <x v="2"/>
    <n v="0"/>
    <n v="0"/>
    <n v="4"/>
    <n v="28793.72"/>
    <n v="4060131001"/>
    <n v="0"/>
    <n v="0"/>
    <n v="71.5"/>
    <n v="52"/>
    <n v="71.5"/>
    <n v="52"/>
    <n v="0"/>
    <n v="0"/>
    <s v=" "/>
    <n v="0"/>
    <n v="0"/>
    <n v="9365.7199999999993"/>
    <s v=""/>
    <n v="-37462.879999999997"/>
    <s v="NÃO"/>
    <n v="-28793.72"/>
  </r>
  <r>
    <s v="040601 - Cirurgia cardiovascular"/>
    <s v="Sul"/>
    <s v="Passos - RS São S Paraíso"/>
    <s v="31001 - Alfenas/Machado"/>
    <x v="3"/>
    <n v="46.5"/>
    <n v="450297.52799999999"/>
    <n v="26"/>
    <n v="267509.77"/>
    <n v="4060131001"/>
    <n v="26"/>
    <n v="54.500000000000007"/>
    <n v="71.5"/>
    <n v="52"/>
    <n v="71.5"/>
    <n v="52"/>
    <n v="36"/>
    <n v="0"/>
    <s v="sim"/>
    <n v="54.500000000000007"/>
    <n v="527768.06999999995"/>
    <n v="9683.8178000000007"/>
    <s v="NÃO"/>
    <n v="198518.26490000001"/>
    <s v="SIM"/>
    <n v="198518.26490000001"/>
  </r>
  <r>
    <s v="040601 - Cirurgia cardiovascular"/>
    <s v="Sul"/>
    <s v="Passos - RS São S Paraíso"/>
    <s v="31001 - Alfenas/Machado"/>
    <x v="4"/>
    <n v="0"/>
    <n v="0"/>
    <n v="10"/>
    <n v="89473.51"/>
    <n v="4060131001"/>
    <n v="0"/>
    <n v="0"/>
    <n v="71.5"/>
    <n v="52"/>
    <n v="35.5"/>
    <n v="26"/>
    <n v="0"/>
    <n v="0"/>
    <s v=" "/>
    <n v="0"/>
    <n v="0"/>
    <n v="9682.3176000000003"/>
    <s v=""/>
    <n v="-96823.176000000007"/>
    <s v="NÃO"/>
    <n v="-89473.50999999998"/>
  </r>
  <r>
    <s v="040601 - Cirurgia cardiovascular"/>
    <s v="Sul"/>
    <s v="Passos - RS São S Paraíso"/>
    <s v="31001 - Alfenas/Machado"/>
    <x v="5"/>
    <n v="0"/>
    <n v="0"/>
    <n v="8"/>
    <n v="79491.8"/>
    <n v="4060131001"/>
    <n v="0"/>
    <n v="0"/>
    <n v="71.5"/>
    <n v="52"/>
    <n v="35.5"/>
    <n v="26"/>
    <n v="0"/>
    <n v="0"/>
    <s v=" "/>
    <n v="0"/>
    <n v="0"/>
    <n v="8473.6610999999994"/>
    <s v=""/>
    <n v="-67789.288799999995"/>
    <s v="SIM"/>
    <n v="-67789.288799999995"/>
  </r>
  <r>
    <s v="040601 - Cirurgia cardiovascular"/>
    <s v="Sul"/>
    <s v="Passos - RS São S Paraíso"/>
    <s v="31001 - Alfenas/Machado"/>
    <x v="6"/>
    <n v="3"/>
    <n v="41658.424200000001"/>
    <n v="0"/>
    <n v="0"/>
    <n v="4060131001"/>
    <n v="0"/>
    <n v="0"/>
    <n v="71.5"/>
    <n v="52"/>
    <n v="35.5"/>
    <n v="26"/>
    <n v="0"/>
    <n v="0"/>
    <s v=" "/>
    <n v="3.5000000000000004"/>
    <n v="48601.494599999998"/>
    <n v="13886.141299999999"/>
    <s v="NÃO"/>
    <n v="41658.423899999994"/>
    <m/>
    <n v="41658.423899999994"/>
  </r>
  <r>
    <s v="040601 - Cirurgia cardiovascular"/>
    <s v="Sul"/>
    <s v="Passos - RS São S Paraíso"/>
    <s v="31001 - Alfenas/Machado"/>
    <x v="7"/>
    <n v="11.5"/>
    <n v="105589.27740000001"/>
    <n v="26"/>
    <n v="246065.21"/>
    <n v="4060131001"/>
    <n v="26"/>
    <n v="13.5"/>
    <n v="71.5"/>
    <n v="52"/>
    <n v="35.5"/>
    <n v="26"/>
    <n v="36"/>
    <n v="0"/>
    <s v="não"/>
    <n v="13.5"/>
    <n v="123952.6302"/>
    <n v="9181.6762999999992"/>
    <s v="NÃO"/>
    <n v="-133134.30635"/>
    <s v="SIM"/>
    <n v="-133134.30635"/>
  </r>
  <r>
    <s v="040601 - Cirurgia cardiovascular"/>
    <s v="Sul"/>
    <s v="Passos - RS São S Paraíso"/>
    <s v="31002 - Guaxupé"/>
    <x v="1"/>
    <n v="0"/>
    <n v="0"/>
    <n v="1"/>
    <n v="6018.8"/>
    <n v="4060131002"/>
    <n v="0"/>
    <n v="0"/>
    <n v="35.5"/>
    <n v="23"/>
    <n v="35.5"/>
    <n v="23"/>
    <n v="0"/>
    <n v="0"/>
    <s v=" "/>
    <n v="0"/>
    <n v="0"/>
    <n v="9503.1558000000005"/>
    <s v=""/>
    <n v="-9503.1558000000005"/>
    <s v="NÃO"/>
    <n v="-6018.8"/>
  </r>
  <r>
    <s v="040601 - Cirurgia cardiovascular"/>
    <s v="Sul"/>
    <s v="Passos - RS São S Paraíso"/>
    <s v="31002 - Guaxupé"/>
    <x v="2"/>
    <n v="0"/>
    <n v="0"/>
    <n v="4"/>
    <n v="41360.980000000003"/>
    <n v="4060131002"/>
    <n v="0"/>
    <n v="0"/>
    <n v="35.5"/>
    <n v="23"/>
    <n v="35.5"/>
    <n v="23"/>
    <n v="0"/>
    <n v="0"/>
    <s v=" "/>
    <n v="0"/>
    <n v="0"/>
    <n v="9365.7199999999993"/>
    <s v=""/>
    <n v="-37462.879999999997"/>
    <s v="SIM"/>
    <n v="-37462.879999999997"/>
  </r>
  <r>
    <s v="040601 - Cirurgia cardiovascular"/>
    <s v="Sul"/>
    <s v="Passos - RS São S Paraíso"/>
    <s v="31002 - Guaxupé"/>
    <x v="3"/>
    <n v="23"/>
    <n v="222727.80960000001"/>
    <n v="14"/>
    <n v="155178.69"/>
    <n v="4060131002"/>
    <n v="14"/>
    <n v="27"/>
    <n v="35.5"/>
    <n v="23"/>
    <n v="35.5"/>
    <n v="23"/>
    <n v="22"/>
    <n v="0"/>
    <s v="sim"/>
    <n v="27"/>
    <n v="261463.08059999999"/>
    <n v="9683.8178000000007"/>
    <s v="NÃO"/>
    <n v="87154.36020000001"/>
    <s v="SIM"/>
    <n v="87154.36020000001"/>
  </r>
  <r>
    <s v="040601 - Cirurgia cardiovascular"/>
    <s v="Sul"/>
    <s v="Passos - RS São S Paraíso"/>
    <s v="31002 - Guaxupé"/>
    <x v="4"/>
    <n v="0"/>
    <n v="0"/>
    <n v="8"/>
    <n v="50295.44"/>
    <n v="4060131002"/>
    <n v="0"/>
    <n v="0"/>
    <n v="35.5"/>
    <n v="23"/>
    <n v="13.5"/>
    <n v="9"/>
    <n v="0"/>
    <n v="0"/>
    <s v=" "/>
    <n v="0"/>
    <n v="0"/>
    <n v="9682.3176000000003"/>
    <s v=""/>
    <n v="-77458.540800000002"/>
    <s v="NÃO"/>
    <n v="-50295.44"/>
  </r>
  <r>
    <s v="040601 - Cirurgia cardiovascular"/>
    <s v="Sul"/>
    <s v="Passos - RS São S Paraíso"/>
    <s v="31002 - Guaxupé"/>
    <x v="5"/>
    <n v="5.5"/>
    <n v="46605.136200000001"/>
    <n v="9"/>
    <n v="88185.89"/>
    <n v="4060131002"/>
    <n v="9"/>
    <n v="6.4999999999999991"/>
    <n v="35.5"/>
    <n v="23"/>
    <n v="13.5"/>
    <n v="9"/>
    <n v="14"/>
    <n v="0"/>
    <s v="não"/>
    <n v="6.4999999999999991"/>
    <n v="55078.796999999999"/>
    <n v="8473.6610999999994"/>
    <s v="NÃO"/>
    <n v="-29657.813849999999"/>
    <s v="SIM"/>
    <n v="-29657.813849999999"/>
  </r>
  <r>
    <s v="040601 - Cirurgia cardiovascular"/>
    <s v="Sul"/>
    <s v="Passos - RS São S Paraíso"/>
    <s v="31002 - Guaxupé"/>
    <x v="6"/>
    <n v="1.5"/>
    <n v="20829.211800000001"/>
    <n v="0"/>
    <n v="0"/>
    <n v="4060131002"/>
    <n v="0"/>
    <n v="0"/>
    <n v="35.5"/>
    <n v="23"/>
    <n v="-0.5"/>
    <n v="0"/>
    <n v="0"/>
    <n v="0"/>
    <s v=" "/>
    <n v="1.9999999999999998"/>
    <n v="27772.282800000001"/>
    <n v="13886.141299999999"/>
    <s v="NÃO"/>
    <n v="20829.211949999997"/>
    <m/>
    <n v="20829.211949999997"/>
  </r>
  <r>
    <s v="040601 - Cirurgia cardiovascular"/>
    <s v="Sul"/>
    <s v="Passos - RS São S Paraíso"/>
    <s v="31002 - Guaxupé"/>
    <x v="7"/>
    <n v="0"/>
    <n v="0"/>
    <n v="4"/>
    <n v="39975.910000000003"/>
    <n v="4060131002"/>
    <n v="0"/>
    <n v="0"/>
    <n v="35.5"/>
    <n v="23"/>
    <n v="-0.5"/>
    <n v="0"/>
    <n v="0"/>
    <n v="0"/>
    <s v=" "/>
    <n v="0"/>
    <n v="0"/>
    <n v="9181.6762999999992"/>
    <s v=""/>
    <n v="-36726.705199999997"/>
    <s v="SIM"/>
    <n v="-36726.705199999997"/>
  </r>
  <r>
    <s v="040601 - Cirurgia cardiovascular"/>
    <s v="Sul"/>
    <s v="Pouso Alegre"/>
    <s v="31003 - Itajubá"/>
    <x v="1"/>
    <n v="36.5"/>
    <n v="346865.18699999998"/>
    <n v="48"/>
    <n v="464290.57"/>
    <n v="4060131003"/>
    <n v="48"/>
    <n v="43"/>
    <n v="45.5"/>
    <n v="49"/>
    <n v="45.5"/>
    <n v="49"/>
    <n v="45"/>
    <n v="0"/>
    <s v="não"/>
    <n v="43"/>
    <n v="408635.69939999998"/>
    <n v="9503.1558000000005"/>
    <s v="SIM"/>
    <n v="-80776.824300000007"/>
    <s v="SIM"/>
    <n v="-80776.824300000007"/>
  </r>
  <r>
    <s v="040601 - Cirurgia cardiovascular"/>
    <s v="Sul"/>
    <s v="Pouso Alegre"/>
    <s v="31003 - Itajubá"/>
    <x v="4"/>
    <n v="0"/>
    <n v="0"/>
    <n v="2"/>
    <n v="12980.46"/>
    <n v="4060131003"/>
    <n v="0"/>
    <n v="0"/>
    <n v="45.5"/>
    <n v="49"/>
    <n v="0.5"/>
    <n v="1"/>
    <n v="0"/>
    <n v="0"/>
    <s v=" "/>
    <n v="0"/>
    <n v="0"/>
    <n v="9682.3176000000003"/>
    <s v=""/>
    <n v="-19364.635200000001"/>
    <s v="NÃO"/>
    <n v="-12980.46"/>
  </r>
  <r>
    <s v="040601 - Cirurgia cardiovascular"/>
    <s v="Sul"/>
    <s v="Pouso Alegre"/>
    <s v="31003 - Itajubá"/>
    <x v="6"/>
    <n v="1.9999999999999998"/>
    <n v="27772.282800000001"/>
    <n v="1"/>
    <n v="37949.03"/>
    <n v="4060131003"/>
    <n v="1"/>
    <n v="2.5"/>
    <n v="45.5"/>
    <n v="49"/>
    <n v="0.5"/>
    <n v="1"/>
    <n v="1"/>
    <n v="0"/>
    <s v="sim"/>
    <n v="2.5"/>
    <n v="34715.353199999998"/>
    <n v="13886.141299999999"/>
    <s v="NÃO"/>
    <n v="13886.141299999996"/>
    <s v="SIM"/>
    <n v="13886.141299999996"/>
  </r>
  <r>
    <s v="040601 - Cirurgia cardiovascular"/>
    <s v="Sul"/>
    <s v="Varginha"/>
    <s v="31004 - Lavras"/>
    <x v="0"/>
    <n v="6.4999999999999991"/>
    <n v="74813.464200000002"/>
    <n v="1"/>
    <n v="5978.4"/>
    <n v="4060131004"/>
    <n v="1"/>
    <n v="7.5"/>
    <n v="39.5"/>
    <n v="33"/>
    <n v="39.5"/>
    <n v="33"/>
    <n v="1"/>
    <n v="0"/>
    <s v="sim"/>
    <n v="7.5"/>
    <n v="86323.227599999998"/>
    <n v="11509.7637"/>
    <s v="NÃO"/>
    <n v="63303.700349999985"/>
    <s v="NÃO"/>
    <n v="63303.700349999985"/>
  </r>
  <r>
    <s v="040601 - Cirurgia cardiovascular"/>
    <s v="Sul"/>
    <s v="Varginha"/>
    <s v="31004 - Lavras"/>
    <x v="1"/>
    <n v="0"/>
    <n v="0"/>
    <n v="2"/>
    <n v="22600.61"/>
    <n v="4060131004"/>
    <n v="0"/>
    <n v="0"/>
    <n v="39.5"/>
    <n v="33"/>
    <n v="38.5"/>
    <n v="32"/>
    <n v="0"/>
    <n v="0"/>
    <s v=" "/>
    <n v="0"/>
    <n v="0"/>
    <n v="9503.1558000000005"/>
    <s v=""/>
    <n v="-19006.311600000001"/>
    <s v="SIM"/>
    <n v="-19006.311600000001"/>
  </r>
  <r>
    <s v="040601 - Cirurgia cardiovascular"/>
    <s v="Sul"/>
    <s v="Varginha"/>
    <s v="31004 - Lavras"/>
    <x v="3"/>
    <n v="0"/>
    <n v="0"/>
    <n v="2"/>
    <n v="19838.939999999999"/>
    <n v="4060131004"/>
    <n v="0"/>
    <n v="0"/>
    <n v="39.5"/>
    <n v="33"/>
    <n v="38.5"/>
    <n v="32"/>
    <n v="0"/>
    <n v="0"/>
    <s v=" "/>
    <n v="0"/>
    <n v="0"/>
    <n v="9683.8178000000007"/>
    <s v=""/>
    <n v="-19367.635600000001"/>
    <s v="SIM"/>
    <n v="-19367.635600000001"/>
  </r>
  <r>
    <s v="040601 - Cirurgia cardiovascular"/>
    <s v="Sul"/>
    <s v="Varginha"/>
    <s v="31004 - Lavras"/>
    <x v="5"/>
    <n v="0"/>
    <n v="0"/>
    <n v="1"/>
    <n v="8566.1"/>
    <n v="4060131004"/>
    <n v="0"/>
    <n v="0"/>
    <n v="39.5"/>
    <n v="33"/>
    <n v="38.5"/>
    <n v="32"/>
    <n v="0"/>
    <n v="0"/>
    <s v=" "/>
    <n v="0"/>
    <n v="0"/>
    <n v="8473.6610999999994"/>
    <s v=""/>
    <n v="-8473.6610999999994"/>
    <s v="SIM"/>
    <n v="-8473.6610999999994"/>
  </r>
  <r>
    <s v="040601 - Cirurgia cardiovascular"/>
    <s v="Sul"/>
    <s v="Varginha"/>
    <s v="31004 - Lavras"/>
    <x v="6"/>
    <n v="1.5"/>
    <n v="20829.211800000001"/>
    <n v="0"/>
    <n v="0"/>
    <n v="4060131004"/>
    <n v="0"/>
    <n v="0"/>
    <n v="39.5"/>
    <n v="33"/>
    <n v="38.5"/>
    <n v="32"/>
    <n v="0"/>
    <n v="0"/>
    <s v=" "/>
    <n v="1.9999999999999998"/>
    <n v="27772.282800000001"/>
    <n v="13886.141299999999"/>
    <s v="NÃO"/>
    <n v="20829.211949999997"/>
    <m/>
    <n v="20829.211949999997"/>
  </r>
  <r>
    <s v="040601 - Cirurgia cardiovascular"/>
    <s v="Sul"/>
    <s v="Varginha"/>
    <s v="31004 - Lavras"/>
    <x v="7"/>
    <n v="25.5"/>
    <n v="234132.7458"/>
    <n v="32"/>
    <n v="278507.26"/>
    <n v="4060131004"/>
    <n v="32"/>
    <n v="30"/>
    <n v="39.5"/>
    <n v="33"/>
    <n v="38.5"/>
    <n v="32"/>
    <n v="39"/>
    <n v="0"/>
    <s v="não"/>
    <n v="30"/>
    <n v="275450.28899999999"/>
    <n v="9181.6762999999992"/>
    <s v="NÃO"/>
    <n v="-59680.895949999991"/>
    <s v="NÃO"/>
    <n v="-56571.787187499998"/>
  </r>
  <r>
    <s v="040601 - Cirurgia cardiovascular"/>
    <s v="Sul"/>
    <s v="Passos - RS Passos"/>
    <s v="31005 - Passos/Piumhi"/>
    <x v="0"/>
    <n v="0"/>
    <n v="0"/>
    <n v="3"/>
    <n v="70975.19"/>
    <n v="4060131005"/>
    <n v="0"/>
    <n v="0"/>
    <n v="63.500000000000007"/>
    <n v="18"/>
    <n v="63.500000000000007"/>
    <n v="18"/>
    <n v="0"/>
    <n v="0"/>
    <s v=" "/>
    <n v="0"/>
    <n v="0"/>
    <n v="11509.7637"/>
    <s v=""/>
    <n v="-34529.291100000002"/>
    <s v="SIM"/>
    <n v="-34529.291100000002"/>
  </r>
  <r>
    <s v="040601 - Cirurgia cardiovascular"/>
    <s v="Sul"/>
    <s v="Passos - RS Passos"/>
    <s v="31005 - Passos/Piumhi"/>
    <x v="2"/>
    <n v="0"/>
    <n v="0"/>
    <n v="62"/>
    <n v="635800.74"/>
    <n v="4060131005"/>
    <n v="0"/>
    <n v="0"/>
    <n v="63.500000000000007"/>
    <n v="18"/>
    <n v="63.500000000000007"/>
    <n v="18"/>
    <n v="0"/>
    <n v="0"/>
    <s v=" "/>
    <n v="0"/>
    <n v="0"/>
    <n v="9365.7199999999993"/>
    <s v=""/>
    <n v="-580674.64"/>
    <s v="SIM"/>
    <n v="-580674.64"/>
  </r>
  <r>
    <s v="040601 - Cirurgia cardiovascular"/>
    <s v="Sul"/>
    <s v="Passos - RS Passos"/>
    <s v="31005 - Passos/Piumhi"/>
    <x v="5"/>
    <n v="51.500000000000007"/>
    <n v="436393.54680000001"/>
    <n v="18"/>
    <n v="165716.94"/>
    <n v="4060131005"/>
    <n v="18"/>
    <n v="60.500000000000007"/>
    <n v="63.500000000000007"/>
    <n v="18"/>
    <n v="63.500000000000007"/>
    <n v="18"/>
    <n v="64"/>
    <n v="0"/>
    <s v="não"/>
    <n v="60.500000000000007"/>
    <n v="512656.4964"/>
    <n v="8473.6610999999994"/>
    <s v="NÃO"/>
    <n v="283867.64685000002"/>
    <s v="SIM"/>
    <n v="283867.64685000002"/>
  </r>
  <r>
    <s v="040601 - Cirurgia cardiovascular"/>
    <s v="Sul"/>
    <s v="Passos - RS Passos"/>
    <s v="31005 - Passos/Piumhi"/>
    <x v="6"/>
    <n v="2.5"/>
    <n v="34715.353199999998"/>
    <n v="0"/>
    <n v="0"/>
    <n v="4060131005"/>
    <n v="0"/>
    <n v="0"/>
    <n v="63.500000000000007"/>
    <n v="18"/>
    <n v="-0.49999999999999289"/>
    <n v="0"/>
    <n v="0"/>
    <n v="0"/>
    <s v=" "/>
    <n v="3"/>
    <n v="41658.424200000001"/>
    <n v="13886.141299999999"/>
    <s v="NÃO"/>
    <n v="34715.35325"/>
    <m/>
    <n v="34715.35325"/>
  </r>
  <r>
    <s v="040601 - Cirurgia cardiovascular"/>
    <s v="Sul"/>
    <s v="Pouso Alegre"/>
    <s v="31006 - Poços de Caldas"/>
    <x v="1"/>
    <n v="0"/>
    <n v="0"/>
    <n v="2"/>
    <n v="12536.9"/>
    <n v="4060131006"/>
    <n v="0"/>
    <n v="0"/>
    <n v="49.5"/>
    <n v="49"/>
    <n v="49.5"/>
    <n v="49"/>
    <n v="0"/>
    <n v="0"/>
    <s v=" "/>
    <n v="0"/>
    <n v="0"/>
    <n v="9503.1558000000005"/>
    <s v=""/>
    <n v="-19006.311600000001"/>
    <s v="NÃO"/>
    <n v="-12536.9"/>
  </r>
  <r>
    <s v="040601 - Cirurgia cardiovascular"/>
    <s v="Sul"/>
    <s v="Pouso Alegre"/>
    <s v="31006 - Poços de Caldas"/>
    <x v="3"/>
    <n v="40"/>
    <n v="387352.71179999999"/>
    <n v="49"/>
    <n v="469448.93"/>
    <n v="4060131006"/>
    <n v="49"/>
    <n v="47"/>
    <n v="49.5"/>
    <n v="49"/>
    <n v="49.5"/>
    <n v="49"/>
    <n v="50"/>
    <n v="0"/>
    <s v="não"/>
    <n v="47"/>
    <n v="455139.43680000002"/>
    <n v="9683.8178000000007"/>
    <s v="NÃO"/>
    <n v="-87154.36020000001"/>
    <s v="NÃO"/>
    <n v="-86225.313673469384"/>
  </r>
  <r>
    <s v="040601 - Cirurgia cardiovascular"/>
    <s v="Sul"/>
    <s v="Pouso Alegre"/>
    <s v="31006 - Poços de Caldas"/>
    <x v="4"/>
    <n v="0"/>
    <n v="0"/>
    <n v="2"/>
    <n v="12767.38"/>
    <n v="4060131006"/>
    <n v="0"/>
    <n v="0"/>
    <n v="49.5"/>
    <n v="49"/>
    <n v="-0.5"/>
    <n v="0"/>
    <n v="0"/>
    <n v="0"/>
    <s v=" "/>
    <n v="0"/>
    <n v="0"/>
    <n v="9682.3176000000003"/>
    <s v=""/>
    <n v="-19364.635200000001"/>
    <s v="NÃO"/>
    <n v="-12767.38"/>
  </r>
  <r>
    <s v="040601 - Cirurgia cardiovascular"/>
    <s v="Sul"/>
    <s v="Pouso Alegre"/>
    <s v="31006 - Poços de Caldas"/>
    <x v="6"/>
    <n v="1.9999999999999998"/>
    <n v="27772.282800000001"/>
    <n v="0"/>
    <n v="0"/>
    <n v="4060131006"/>
    <n v="0"/>
    <n v="0"/>
    <n v="49.5"/>
    <n v="49"/>
    <n v="-0.5"/>
    <n v="0"/>
    <n v="0"/>
    <n v="0"/>
    <s v=" "/>
    <n v="2.5"/>
    <n v="34715.353199999998"/>
    <n v="13886.141299999999"/>
    <s v="NÃO"/>
    <n v="27772.282599999995"/>
    <m/>
    <n v="27772.282599999995"/>
  </r>
  <r>
    <s v="040601 - Cirurgia cardiovascular"/>
    <s v="Sul"/>
    <s v="Pouso Alegre"/>
    <s v="31007 - Pouso Alegre"/>
    <x v="1"/>
    <n v="0"/>
    <n v="0"/>
    <n v="3"/>
    <n v="25727.86"/>
    <n v="4060131007"/>
    <n v="0"/>
    <n v="0"/>
    <n v="112.5"/>
    <n v="107"/>
    <n v="112.5"/>
    <n v="107"/>
    <n v="0"/>
    <n v="0"/>
    <s v=" "/>
    <n v="0"/>
    <n v="0"/>
    <n v="9503.1558000000005"/>
    <s v=""/>
    <n v="-28509.467400000001"/>
    <s v="NÃO"/>
    <n v="-25727.86"/>
  </r>
  <r>
    <s v="040601 - Cirurgia cardiovascular"/>
    <s v="Sul"/>
    <s v="Pouso Alegre"/>
    <s v="31007 - Pouso Alegre"/>
    <x v="3"/>
    <n v="0"/>
    <n v="0"/>
    <n v="1"/>
    <n v="8538.31"/>
    <n v="4060131007"/>
    <n v="0"/>
    <n v="0"/>
    <n v="112.5"/>
    <n v="107"/>
    <n v="112.5"/>
    <n v="107"/>
    <n v="0"/>
    <n v="0"/>
    <s v=" "/>
    <n v="0"/>
    <n v="0"/>
    <n v="9683.8178000000007"/>
    <s v=""/>
    <n v="-9683.8178000000007"/>
    <s v="NÃO"/>
    <n v="-8538.31"/>
  </r>
  <r>
    <s v="040601 - Cirurgia cardiovascular"/>
    <s v="Sul"/>
    <s v="Pouso Alegre"/>
    <s v="31007 - Pouso Alegre"/>
    <x v="4"/>
    <n v="90.5"/>
    <n v="876249.74280000001"/>
    <n v="107"/>
    <n v="1054940.74"/>
    <n v="4060131007"/>
    <n v="107"/>
    <n v="106.5"/>
    <n v="112.5"/>
    <n v="107"/>
    <n v="112.5"/>
    <n v="107"/>
    <n v="113"/>
    <n v="0"/>
    <s v="não"/>
    <n v="106.5"/>
    <n v="1031166.8244"/>
    <n v="9682.3176000000003"/>
    <s v="NÃO"/>
    <n v="-159758.24040000001"/>
    <s v="SIM"/>
    <n v="-159758.24040000001"/>
  </r>
  <r>
    <s v="040601 - Cirurgia cardiovascular"/>
    <s v="Sul"/>
    <s v="Pouso Alegre"/>
    <s v="31007 - Pouso Alegre"/>
    <x v="6"/>
    <n v="5"/>
    <n v="69430.706399999995"/>
    <n v="0"/>
    <n v="0"/>
    <n v="4060131007"/>
    <n v="0"/>
    <n v="0"/>
    <n v="112.5"/>
    <n v="107"/>
    <n v="-0.5"/>
    <n v="0"/>
    <n v="0"/>
    <n v="0"/>
    <s v=" "/>
    <n v="6"/>
    <n v="83316.847800000003"/>
    <n v="13886.141299999999"/>
    <s v="NÃO"/>
    <n v="69430.7065"/>
    <m/>
    <n v="69430.7065"/>
  </r>
  <r>
    <s v="040601 - Cirurgia cardiovascular"/>
    <s v="Sul"/>
    <s v="Varginha"/>
    <s v="31008 - São Lourenço"/>
    <x v="0"/>
    <n v="0"/>
    <n v="0"/>
    <n v="2"/>
    <n v="83998.06"/>
    <n v="4060131008"/>
    <n v="0"/>
    <n v="0"/>
    <n v="59.499999999999993"/>
    <n v="56"/>
    <n v="59.499999999999993"/>
    <n v="56"/>
    <n v="0"/>
    <n v="0"/>
    <s v=" "/>
    <n v="0"/>
    <n v="0"/>
    <n v="11509.7637"/>
    <s v=""/>
    <n v="-23019.527399999999"/>
    <s v="SIM"/>
    <n v="-23019.527399999999"/>
  </r>
  <r>
    <s v="040601 - Cirurgia cardiovascular"/>
    <s v="Sul"/>
    <s v="Varginha"/>
    <s v="31008 - São Lourenço"/>
    <x v="1"/>
    <n v="0"/>
    <n v="0"/>
    <n v="3"/>
    <n v="28951.62"/>
    <n v="4060131008"/>
    <n v="0"/>
    <n v="0"/>
    <n v="59.499999999999993"/>
    <n v="56"/>
    <n v="59.499999999999993"/>
    <n v="56"/>
    <n v="0"/>
    <n v="0"/>
    <s v=" "/>
    <n v="0"/>
    <n v="0"/>
    <n v="9503.1558000000005"/>
    <s v=""/>
    <n v="-28509.467400000001"/>
    <s v="SIM"/>
    <n v="-28509.467400000001"/>
  </r>
  <r>
    <s v="040601 - Cirurgia cardiovascular"/>
    <s v="Sul"/>
    <s v="Varginha"/>
    <s v="31008 - São Lourenço"/>
    <x v="8"/>
    <n v="0"/>
    <n v="0"/>
    <n v="1"/>
    <n v="6091.36"/>
    <n v="4060131008"/>
    <n v="0"/>
    <n v="0"/>
    <n v="59.499999999999993"/>
    <n v="56"/>
    <n v="59.499999999999993"/>
    <n v="56"/>
    <n v="0"/>
    <n v="0"/>
    <s v=" "/>
    <n v="0"/>
    <n v="0"/>
    <n v="9891.1381000000001"/>
    <s v=""/>
    <n v="-9891.1381000000001"/>
    <s v="NÃO"/>
    <n v="-6091.36"/>
  </r>
  <r>
    <s v="040601 - Cirurgia cardiovascular"/>
    <s v="Sul"/>
    <s v="Varginha"/>
    <s v="31008 - São Lourenço"/>
    <x v="5"/>
    <n v="0"/>
    <n v="0"/>
    <n v="1"/>
    <n v="9887.74"/>
    <n v="4060131008"/>
    <n v="0"/>
    <n v="0"/>
    <n v="59.499999999999993"/>
    <n v="56"/>
    <n v="59.499999999999993"/>
    <n v="56"/>
    <n v="0"/>
    <n v="0"/>
    <s v=" "/>
    <n v="0"/>
    <n v="0"/>
    <n v="8473.6610999999994"/>
    <s v=""/>
    <n v="-8473.6610999999994"/>
    <s v="SIM"/>
    <n v="-8473.6610999999994"/>
  </r>
  <r>
    <s v="040601 - Cirurgia cardiovascular"/>
    <s v="Sul"/>
    <s v="Varginha"/>
    <s v="31008 - São Lourenço"/>
    <x v="6"/>
    <n v="2.5"/>
    <n v="34715.353199999998"/>
    <n v="0"/>
    <n v="0"/>
    <n v="4060131008"/>
    <n v="0"/>
    <n v="0"/>
    <n v="59.499999999999993"/>
    <n v="56"/>
    <n v="59.499999999999993"/>
    <n v="56"/>
    <n v="0"/>
    <n v="0"/>
    <s v=" "/>
    <n v="3"/>
    <n v="41658.424200000001"/>
    <n v="13886.141299999999"/>
    <s v="NÃO"/>
    <n v="34715.35325"/>
    <m/>
    <n v="34715.35325"/>
  </r>
  <r>
    <s v="040601 - Cirurgia cardiovascular"/>
    <s v="Sul"/>
    <s v="Varginha"/>
    <s v="31008 - São Lourenço"/>
    <x v="7"/>
    <n v="48"/>
    <n v="440720.46240000002"/>
    <n v="56"/>
    <n v="511224.64"/>
    <n v="4060131008"/>
    <n v="56"/>
    <n v="56.499999999999993"/>
    <n v="59.499999999999993"/>
    <n v="56"/>
    <n v="59.499999999999993"/>
    <n v="56"/>
    <n v="60"/>
    <n v="0"/>
    <s v="não"/>
    <n v="56.499999999999993"/>
    <n v="518764.71120000002"/>
    <n v="9181.6762999999992"/>
    <s v="NÃO"/>
    <n v="-73453.410399999993"/>
    <s v="NÃO"/>
    <n v="-73032.091428571424"/>
  </r>
  <r>
    <s v="040601 - Cirurgia cardiovascular"/>
    <s v="Sul"/>
    <s v="Passos - RS São S Paraíso"/>
    <s v="31009 - São Sebastião do Paraíso"/>
    <x v="2"/>
    <n v="0"/>
    <n v="0"/>
    <n v="5"/>
    <n v="62197.120000000003"/>
    <n v="4060131009"/>
    <n v="0"/>
    <n v="0"/>
    <n v="27.500000000000004"/>
    <n v="32"/>
    <n v="27.500000000000004"/>
    <n v="32"/>
    <n v="0"/>
    <n v="0"/>
    <s v=" "/>
    <n v="0"/>
    <n v="0"/>
    <n v="9365.7199999999993"/>
    <s v=""/>
    <n v="-46828.6"/>
    <s v="SIM"/>
    <n v="-46828.6"/>
  </r>
  <r>
    <s v="040601 - Cirurgia cardiovascular"/>
    <s v="Sul"/>
    <s v="Passos - RS São S Paraíso"/>
    <s v="31009 - São Sebastião do Paraíso"/>
    <x v="4"/>
    <n v="0"/>
    <n v="0"/>
    <n v="1"/>
    <n v="6001.55"/>
    <n v="4060131009"/>
    <n v="0"/>
    <n v="0"/>
    <n v="27.500000000000004"/>
    <n v="32"/>
    <n v="27.500000000000004"/>
    <n v="32"/>
    <n v="0"/>
    <n v="0"/>
    <s v=" "/>
    <n v="0"/>
    <n v="0"/>
    <n v="9682.3176000000003"/>
    <s v=""/>
    <n v="-9682.3176000000003"/>
    <s v="NÃO"/>
    <n v="-6001.55"/>
  </r>
  <r>
    <s v="040601 - Cirurgia cardiovascular"/>
    <s v="Sul"/>
    <s v="Passos - RS São S Paraíso"/>
    <s v="31009 - São Sebastião do Paraíso"/>
    <x v="5"/>
    <n v="22.5"/>
    <n v="190657.37460000001"/>
    <n v="32"/>
    <n v="339778.99"/>
    <n v="4060131009"/>
    <n v="32"/>
    <n v="26.500000000000004"/>
    <n v="27.500000000000004"/>
    <n v="32"/>
    <n v="27.500000000000004"/>
    <n v="32"/>
    <n v="28"/>
    <n v="0"/>
    <s v="não"/>
    <n v="26.500000000000004"/>
    <n v="224552.019"/>
    <n v="8473.6610999999994"/>
    <s v="SIM"/>
    <n v="-46605.136049999994"/>
    <s v="SIM"/>
    <n v="-46605.136049999994"/>
  </r>
  <r>
    <s v="040601 - Cirurgia cardiovascular"/>
    <s v="Sul"/>
    <s v="Passos - RS São S Paraíso"/>
    <s v="31009 - São Sebastião do Paraíso"/>
    <x v="6"/>
    <n v="0.99999999999999989"/>
    <n v="13886.1414"/>
    <n v="0"/>
    <n v="0"/>
    <n v="4060131009"/>
    <n v="0"/>
    <n v="0"/>
    <n v="27.500000000000004"/>
    <n v="32"/>
    <n v="-0.49999999999999645"/>
    <n v="0"/>
    <n v="0"/>
    <n v="0"/>
    <s v=" "/>
    <n v="0.99999999999999989"/>
    <n v="13886.1414"/>
    <n v="13886.141299999999"/>
    <s v="NÃO"/>
    <n v="13886.141299999997"/>
    <m/>
    <n v="13886.141299999997"/>
  </r>
  <r>
    <s v="040601 - Cirurgia cardiovascular"/>
    <s v="Sul"/>
    <s v="Varginha"/>
    <s v="31010 - Três Corações"/>
    <x v="0"/>
    <n v="0"/>
    <n v="0"/>
    <n v="2"/>
    <n v="90003.35"/>
    <n v="4060131010"/>
    <n v="0"/>
    <n v="0"/>
    <n v="29.499999999999996"/>
    <n v="28"/>
    <n v="29.499999999999996"/>
    <n v="28"/>
    <n v="0"/>
    <n v="0"/>
    <s v=" "/>
    <n v="0"/>
    <n v="0"/>
    <n v="11509.7637"/>
    <s v=""/>
    <n v="-23019.527399999999"/>
    <s v="SIM"/>
    <n v="-23019.527399999999"/>
  </r>
  <r>
    <s v="040601 - Cirurgia cardiovascular"/>
    <s v="Sul"/>
    <s v="Varginha"/>
    <s v="31010 - Três Corações"/>
    <x v="5"/>
    <n v="0"/>
    <n v="0"/>
    <n v="1"/>
    <n v="12992.39"/>
    <n v="4060131010"/>
    <n v="0"/>
    <n v="0"/>
    <n v="29.499999999999996"/>
    <n v="28"/>
    <n v="29.499999999999996"/>
    <n v="28"/>
    <n v="0"/>
    <n v="0"/>
    <s v=" "/>
    <n v="0"/>
    <n v="0"/>
    <n v="8473.6610999999994"/>
    <s v=""/>
    <n v="-8473.6610999999994"/>
    <s v="SIM"/>
    <n v="-8473.6610999999994"/>
  </r>
  <r>
    <s v="040601 - Cirurgia cardiovascular"/>
    <s v="Sul"/>
    <s v="Varginha"/>
    <s v="31010 - Três Corações"/>
    <x v="6"/>
    <n v="1.5"/>
    <n v="20829.211800000001"/>
    <n v="0"/>
    <n v="0"/>
    <n v="4060131010"/>
    <n v="0"/>
    <n v="0"/>
    <n v="29.499999999999996"/>
    <n v="28"/>
    <n v="29.499999999999996"/>
    <n v="28"/>
    <n v="0"/>
    <n v="0"/>
    <s v=" "/>
    <n v="1.9999999999999998"/>
    <n v="27772.282800000001"/>
    <n v="13886.141299999999"/>
    <s v="NÃO"/>
    <n v="20829.211949999997"/>
    <m/>
    <n v="20829.211949999997"/>
  </r>
  <r>
    <s v="040601 - Cirurgia cardiovascular"/>
    <s v="Sul"/>
    <s v="Varginha"/>
    <s v="31010 - Três Corações"/>
    <x v="7"/>
    <n v="23.5"/>
    <n v="215769.39300000001"/>
    <n v="28"/>
    <n v="265846.39"/>
    <n v="4060131010"/>
    <n v="28"/>
    <n v="27.499999999999996"/>
    <n v="29.499999999999996"/>
    <n v="28"/>
    <n v="29.499999999999996"/>
    <n v="28"/>
    <n v="30"/>
    <n v="0"/>
    <s v="não"/>
    <n v="27.499999999999996"/>
    <n v="252496.098"/>
    <n v="9181.6762999999992"/>
    <s v="NÃO"/>
    <n v="-41317.543349999993"/>
    <s v="SIM"/>
    <n v="-41317.543349999993"/>
  </r>
  <r>
    <s v="040601 - Cirurgia cardiovascular"/>
    <s v="Sul"/>
    <s v="Varginha"/>
    <s v="31011 - Três Pontas"/>
    <x v="1"/>
    <n v="0"/>
    <n v="0"/>
    <n v="1"/>
    <n v="10152.81"/>
    <n v="4060131011"/>
    <n v="0"/>
    <n v="0"/>
    <n v="28"/>
    <n v="35"/>
    <n v="28"/>
    <n v="35"/>
    <n v="0"/>
    <n v="0"/>
    <s v=" "/>
    <n v="0"/>
    <n v="0"/>
    <n v="9503.1558000000005"/>
    <s v=""/>
    <n v="-9503.1558000000005"/>
    <s v="SIM"/>
    <n v="-9503.1558000000005"/>
  </r>
  <r>
    <s v="040601 - Cirurgia cardiovascular"/>
    <s v="Sul"/>
    <s v="Varginha"/>
    <s v="31011 - Três Pontas"/>
    <x v="2"/>
    <n v="0"/>
    <n v="0"/>
    <n v="1"/>
    <n v="11085.82"/>
    <n v="4060131011"/>
    <n v="0"/>
    <n v="0"/>
    <n v="28"/>
    <n v="35"/>
    <n v="28"/>
    <n v="35"/>
    <n v="0"/>
    <n v="0"/>
    <s v=" "/>
    <n v="0"/>
    <n v="0"/>
    <n v="9365.7199999999993"/>
    <s v=""/>
    <n v="-9365.7199999999993"/>
    <s v="SIM"/>
    <n v="-9365.7199999999993"/>
  </r>
  <r>
    <s v="040601 - Cirurgia cardiovascular"/>
    <s v="Sul"/>
    <s v="Varginha"/>
    <s v="31011 - Três Pontas"/>
    <x v="3"/>
    <n v="4.5"/>
    <n v="43577.179799999998"/>
    <n v="2"/>
    <n v="18032.05"/>
    <n v="4060131011"/>
    <n v="2"/>
    <n v="5.5"/>
    <n v="28"/>
    <n v="35"/>
    <n v="28"/>
    <n v="35"/>
    <n v="2"/>
    <n v="0"/>
    <s v="sim"/>
    <n v="5.5"/>
    <n v="53260.998"/>
    <n v="9683.8178000000007"/>
    <s v="NÃO"/>
    <n v="24209.544500000004"/>
    <s v="NÃO"/>
    <n v="24209.544500000004"/>
  </r>
  <r>
    <s v="040601 - Cirurgia cardiovascular"/>
    <s v="Sul"/>
    <s v="Varginha"/>
    <s v="31011 - Três Pontas"/>
    <x v="6"/>
    <n v="0.99999999999999989"/>
    <n v="13886.1414"/>
    <n v="0"/>
    <n v="0"/>
    <n v="4060131011"/>
    <n v="0"/>
    <n v="0"/>
    <n v="28"/>
    <n v="35"/>
    <n v="26"/>
    <n v="33"/>
    <n v="0"/>
    <n v="0"/>
    <s v=" "/>
    <n v="0.99999999999999989"/>
    <n v="13886.1414"/>
    <n v="13886.141299999999"/>
    <s v="NÃO"/>
    <n v="13886.141299999997"/>
    <m/>
    <n v="13886.141299999997"/>
  </r>
  <r>
    <s v="040601 - Cirurgia cardiovascular"/>
    <s v="Sul"/>
    <s v="Varginha"/>
    <s v="31011 - Três Pontas"/>
    <x v="7"/>
    <n v="18.5"/>
    <n v="169861.0116"/>
    <n v="33"/>
    <n v="316137.27"/>
    <n v="4060131011"/>
    <n v="33"/>
    <n v="21.5"/>
    <n v="28"/>
    <n v="35"/>
    <n v="26"/>
    <n v="33"/>
    <n v="26"/>
    <n v="0"/>
    <s v="não"/>
    <n v="21.5"/>
    <n v="197406.04019999999"/>
    <n v="9181.6762999999992"/>
    <s v="SIM"/>
    <n v="-68862.572249999997"/>
    <s v="SIM"/>
    <n v="-68862.572249999997"/>
  </r>
  <r>
    <s v="040601 - Cirurgia cardiovascular"/>
    <s v="Sul"/>
    <s v="Varginha"/>
    <s v="31012 - Varginha"/>
    <x v="4"/>
    <n v="6.4999999999999991"/>
    <n v="62935.064400000003"/>
    <n v="1"/>
    <n v="14480.3"/>
    <n v="4060131012"/>
    <n v="1"/>
    <n v="7.5"/>
    <n v="42"/>
    <n v="77"/>
    <n v="42"/>
    <n v="77"/>
    <n v="1"/>
    <n v="0"/>
    <s v="sim"/>
    <n v="7.5"/>
    <n v="72617.381999999998"/>
    <n v="9682.3176000000003"/>
    <s v="NÃO"/>
    <n v="53252.746799999994"/>
    <s v="SIM"/>
    <n v="53252.746799999994"/>
  </r>
  <r>
    <s v="040601 - Cirurgia cardiovascular"/>
    <s v="Sul"/>
    <s v="Varginha"/>
    <s v="31012 - Varginha"/>
    <x v="6"/>
    <n v="1.9999999999999998"/>
    <n v="27772.282800000001"/>
    <n v="0"/>
    <n v="0"/>
    <n v="4060131012"/>
    <n v="0"/>
    <n v="0"/>
    <n v="42"/>
    <n v="77"/>
    <n v="41"/>
    <n v="76"/>
    <n v="0"/>
    <n v="0"/>
    <s v=" "/>
    <n v="2.5"/>
    <n v="34715.353199999998"/>
    <n v="13886.141299999999"/>
    <s v="NÃO"/>
    <n v="27772.282599999995"/>
    <m/>
    <n v="27772.282599999995"/>
  </r>
  <r>
    <s v="040601 - Cirurgia cardiovascular"/>
    <s v="Sul"/>
    <s v="Varginha"/>
    <s v="31012 - Varginha"/>
    <x v="7"/>
    <n v="27"/>
    <n v="247905.2598"/>
    <n v="76"/>
    <n v="654114.81000000006"/>
    <n v="4060131012"/>
    <n v="76"/>
    <n v="31.999999999999996"/>
    <n v="42"/>
    <n v="77"/>
    <n v="41"/>
    <n v="76"/>
    <n v="41"/>
    <n v="0"/>
    <s v="não"/>
    <n v="31.999999999999996"/>
    <n v="293813.64179999998"/>
    <n v="9181.6762999999992"/>
    <s v="SIM"/>
    <n v="-128543.46819999999"/>
    <s v="NÃO"/>
    <n v="-120494.83342105264"/>
  </r>
  <r>
    <s v="040601 - Cirurgia cardiovascular"/>
    <s v="Centro Sul"/>
    <s v="Centro Sul"/>
    <s v="31013 - Barbacena"/>
    <x v="9"/>
    <n v="34"/>
    <n v="313662.63780000003"/>
    <n v="46"/>
    <n v="388417.37"/>
    <n v="4060131013"/>
    <n v="46"/>
    <n v="40"/>
    <n v="53"/>
    <n v="48"/>
    <n v="53"/>
    <n v="48"/>
    <n v="51"/>
    <n v="0"/>
    <s v="não"/>
    <n v="40"/>
    <n v="369014.86800000002"/>
    <n v="9225.3716999999997"/>
    <s v="NÃO"/>
    <n v="-110704.4604"/>
    <s v="NÃO"/>
    <n v="-101326.27043478261"/>
  </r>
  <r>
    <s v="040601 - Cirurgia cardiovascular"/>
    <s v="Centro Sul"/>
    <s v="Centro Sul"/>
    <s v="31013 - Barbacena"/>
    <x v="0"/>
    <n v="11"/>
    <n v="126607.4004"/>
    <n v="2"/>
    <n v="24975.14"/>
    <n v="4060131013"/>
    <n v="2"/>
    <n v="12.999999999999998"/>
    <n v="53"/>
    <n v="48"/>
    <n v="2"/>
    <n v="2"/>
    <n v="2"/>
    <n v="0"/>
    <s v="sim"/>
    <n v="12.999999999999998"/>
    <n v="149626.9278"/>
    <n v="11509.7637"/>
    <s v="NÃO"/>
    <n v="103587.87329999999"/>
    <s v="SIM"/>
    <n v="103587.87329999999"/>
  </r>
  <r>
    <s v="040601 - Cirurgia cardiovascular"/>
    <s v="Centro Sul"/>
    <s v="Centro Sul"/>
    <s v="31013 - Barbacena"/>
    <x v="8"/>
    <n v="0"/>
    <n v="0"/>
    <n v="2"/>
    <n v="23278.81"/>
    <n v="4060131013"/>
    <n v="0"/>
    <n v="0"/>
    <n v="53"/>
    <n v="48"/>
    <n v="0"/>
    <n v="0"/>
    <n v="0"/>
    <n v="0"/>
    <s v=" "/>
    <n v="0"/>
    <n v="0"/>
    <n v="9891.1381000000001"/>
    <s v=""/>
    <n v="-19782.2762"/>
    <s v="SIM"/>
    <n v="-19782.2762"/>
  </r>
  <r>
    <s v="040601 - Cirurgia cardiovascular"/>
    <s v="Centro Sul"/>
    <s v="Centro Sul"/>
    <s v="31014 - Conselheiro Lafaiete/Congonhas"/>
    <x v="9"/>
    <n v="32.5"/>
    <n v="299824.58039999998"/>
    <n v="28"/>
    <n v="256219.99"/>
    <n v="4060131014"/>
    <n v="28"/>
    <n v="38"/>
    <n v="67"/>
    <n v="55"/>
    <n v="67"/>
    <n v="55"/>
    <n v="34"/>
    <n v="0"/>
    <s v="não"/>
    <n v="38"/>
    <n v="350564.12459999998"/>
    <n v="9225.3716999999997"/>
    <s v="NÃO"/>
    <n v="41514.17265"/>
    <s v="NÃO"/>
    <n v="41514.17265"/>
  </r>
  <r>
    <s v="040601 - Cirurgia cardiovascular"/>
    <s v="Centro Sul"/>
    <s v="Centro Sul"/>
    <s v="31014 - Conselheiro Lafaiete/Congonhas"/>
    <x v="0"/>
    <n v="24.499999999999996"/>
    <n v="281989.2108"/>
    <n v="27"/>
    <n v="285960.3"/>
    <n v="4060131014"/>
    <n v="27"/>
    <n v="28.999999999999996"/>
    <n v="67"/>
    <n v="55"/>
    <n v="33"/>
    <n v="27"/>
    <n v="33"/>
    <n v="0"/>
    <s v="não"/>
    <n v="28.999999999999996"/>
    <n v="333783.14760000003"/>
    <n v="11509.7637"/>
    <s v="NÃO"/>
    <n v="-28774.409250000041"/>
    <s v="NÃO"/>
    <n v="-26477.805555555595"/>
  </r>
  <r>
    <s v="040601 - Cirurgia cardiovascular"/>
    <s v="Centro Sul"/>
    <s v="Centro Sul"/>
    <s v="31015 - São João del Rei"/>
    <x v="9"/>
    <n v="34"/>
    <n v="313662.63780000003"/>
    <n v="24"/>
    <n v="236029.74"/>
    <n v="4060131015"/>
    <n v="24"/>
    <n v="40"/>
    <n v="53"/>
    <n v="28"/>
    <n v="53"/>
    <n v="28"/>
    <n v="45"/>
    <n v="0"/>
    <s v="não"/>
    <n v="40"/>
    <n v="369014.86800000002"/>
    <n v="9225.3716999999997"/>
    <s v="NÃO"/>
    <n v="92253.717000000004"/>
    <s v="SIM"/>
    <n v="92253.717000000004"/>
  </r>
  <r>
    <s v="040601 - Cirurgia cardiovascular"/>
    <s v="Centro Sul"/>
    <s v="Centro Sul"/>
    <s v="31015 - São João del Rei"/>
    <x v="0"/>
    <n v="11"/>
    <n v="126607.4004"/>
    <n v="4"/>
    <n v="30278.06"/>
    <n v="4060131015"/>
    <n v="4"/>
    <n v="12.999999999999998"/>
    <n v="53"/>
    <n v="28"/>
    <n v="8"/>
    <n v="4"/>
    <n v="8"/>
    <n v="0"/>
    <s v="sim"/>
    <n v="12.999999999999998"/>
    <n v="149626.9278"/>
    <n v="11509.7637"/>
    <s v="NÃO"/>
    <n v="80568.3459"/>
    <s v="NÃO"/>
    <n v="80568.3459"/>
  </r>
  <r>
    <s v="040601 - Cirurgia cardiovascular"/>
    <s v="Centro Sul"/>
    <s v="Centro Sul"/>
    <s v="31015 - São João del Rei"/>
    <x v="8"/>
    <n v="0"/>
    <n v="0"/>
    <n v="1"/>
    <n v="13502.66"/>
    <n v="4060131015"/>
    <n v="0"/>
    <n v="0"/>
    <n v="53"/>
    <n v="28"/>
    <n v="0"/>
    <n v="0"/>
    <n v="0"/>
    <n v="0"/>
    <s v=" "/>
    <n v="0"/>
    <n v="0"/>
    <n v="9891.1381000000001"/>
    <s v=""/>
    <n v="-9891.1381000000001"/>
    <s v="SIM"/>
    <n v="-9891.1381000000001"/>
  </r>
  <r>
    <s v="040601 - Cirurgia cardiovascular"/>
    <s v="Centro Sul"/>
    <s v="Centro Sul"/>
    <s v="31015 - São João del Rei"/>
    <x v="7"/>
    <n v="0"/>
    <n v="0"/>
    <n v="2"/>
    <n v="18429.93"/>
    <n v="4060131015"/>
    <n v="0"/>
    <n v="0"/>
    <n v="53"/>
    <n v="28"/>
    <n v="0"/>
    <n v="0"/>
    <n v="0"/>
    <n v="0"/>
    <s v=" "/>
    <n v="0"/>
    <n v="0"/>
    <n v="9181.6762999999992"/>
    <s v=""/>
    <n v="-18363.352599999998"/>
    <s v="SIM"/>
    <n v="-18363.352599999998"/>
  </r>
  <r>
    <s v="040601 - Cirurgia cardiovascular"/>
    <s v="Centro"/>
    <s v="Belo Horizonte"/>
    <s v="31016 - Belo Horizonte/Nova Lima/Caeté"/>
    <x v="0"/>
    <n v="652"/>
    <n v="7504365.9324000003"/>
    <n v="623"/>
    <n v="6721689.5199999996"/>
    <n v="4060131016"/>
    <n v="623"/>
    <n v="767"/>
    <n v="767"/>
    <n v="623"/>
    <n v="767"/>
    <n v="623"/>
    <n v="767"/>
    <n v="0"/>
    <s v="não"/>
    <n v="767"/>
    <n v="8827988.7576000001"/>
    <n v="11509.7637"/>
    <s v="NÃO"/>
    <n v="333783.14730000001"/>
    <s v="NÃO"/>
    <n v="333783.14730000001"/>
  </r>
  <r>
    <s v="040601 - Cirurgia cardiovascular"/>
    <s v="Centro"/>
    <s v="Belo Horizonte"/>
    <s v="31016 - Belo Horizonte/Nova Lima/Caeté"/>
    <x v="8"/>
    <n v="0"/>
    <n v="0"/>
    <n v="1"/>
    <n v="11411.34"/>
    <n v="4060131016"/>
    <n v="0"/>
    <n v="0"/>
    <n v="767"/>
    <n v="623"/>
    <n v="0"/>
    <n v="0"/>
    <n v="0"/>
    <n v="0"/>
    <s v=" "/>
    <n v="0"/>
    <n v="0"/>
    <n v="9891.1381000000001"/>
    <s v=""/>
    <n v="-9891.1381000000001"/>
    <s v="SIM"/>
    <n v="-9891.1381000000001"/>
  </r>
  <r>
    <s v="040601 - Cirurgia cardiovascular"/>
    <s v="Centro"/>
    <s v="Belo Horizonte"/>
    <s v="31016 - Belo Horizonte/Nova Lima/Caeté"/>
    <x v="10"/>
    <n v="0"/>
    <n v="0"/>
    <n v="1"/>
    <n v="9703.39"/>
    <n v="4060131016"/>
    <n v="0"/>
    <n v="0"/>
    <n v="767"/>
    <n v="623"/>
    <n v="0"/>
    <n v="0"/>
    <n v="0"/>
    <n v="0"/>
    <s v=" "/>
    <n v="0"/>
    <n v="0"/>
    <n v="8141.1426000000001"/>
    <s v=""/>
    <n v="-8141.1426000000001"/>
    <s v="SIM"/>
    <n v="-8141.1426000000001"/>
  </r>
  <r>
    <s v="040601 - Cirurgia cardiovascular"/>
    <s v="Centro"/>
    <s v="Belo Horizonte"/>
    <s v="31017 - Betim"/>
    <x v="0"/>
    <n v="131"/>
    <n v="1507779.0449999999"/>
    <n v="109"/>
    <n v="1229879.56"/>
    <n v="4060131017"/>
    <n v="109"/>
    <n v="154"/>
    <n v="154"/>
    <n v="109"/>
    <n v="154"/>
    <n v="109"/>
    <n v="154"/>
    <n v="0"/>
    <s v="não"/>
    <n v="154"/>
    <n v="1772503.6098"/>
    <n v="11509.7637"/>
    <s v="NÃO"/>
    <n v="253214.8014"/>
    <s v="NÃO"/>
    <n v="253214.8014"/>
  </r>
  <r>
    <s v="040601 - Cirurgia cardiovascular"/>
    <s v="Centro"/>
    <s v="Belo Horizonte"/>
    <s v="31018 - Contagem"/>
    <x v="0"/>
    <n v="157.5"/>
    <n v="1812787.7826"/>
    <n v="99"/>
    <n v="1089999.83"/>
    <n v="4060131018"/>
    <n v="99"/>
    <n v="185"/>
    <n v="185"/>
    <n v="99"/>
    <n v="185"/>
    <n v="99"/>
    <n v="185"/>
    <n v="0"/>
    <s v="não"/>
    <n v="185"/>
    <n v="2129306.2848"/>
    <n v="11509.7637"/>
    <s v="NÃO"/>
    <n v="673321.17645000003"/>
    <s v="NÃO"/>
    <n v="673321.17645000003"/>
  </r>
  <r>
    <s v="040601 - Cirurgia cardiovascular"/>
    <s v="Centro"/>
    <s v="Sete lagoas"/>
    <s v="31019 - Curvelo"/>
    <x v="0"/>
    <n v="34.5"/>
    <n v="397086.84779999999"/>
    <n v="50"/>
    <n v="482343.13"/>
    <n v="4060131019"/>
    <n v="50"/>
    <n v="40.5"/>
    <n v="40.5"/>
    <n v="50"/>
    <n v="40.5"/>
    <n v="50"/>
    <n v="41"/>
    <n v="0"/>
    <s v="não"/>
    <n v="40.5"/>
    <n v="466145.43"/>
    <n v="11509.7637"/>
    <s v="SIM"/>
    <n v="-74813.464049999995"/>
    <s v="NÃO"/>
    <n v="-62704.606899999999"/>
  </r>
  <r>
    <s v="040601 - Cirurgia cardiovascular"/>
    <s v="Centro"/>
    <s v="Sete lagoas"/>
    <s v="31019 - Curvelo"/>
    <x v="10"/>
    <n v="0"/>
    <n v="0"/>
    <n v="1"/>
    <n v="9753.24"/>
    <n v="4060131019"/>
    <n v="0"/>
    <n v="0"/>
    <n v="40.5"/>
    <n v="50"/>
    <n v="-0.5"/>
    <n v="0"/>
    <n v="0"/>
    <n v="0"/>
    <s v=" "/>
    <n v="0"/>
    <n v="0"/>
    <n v="8141.1426000000001"/>
    <s v=""/>
    <n v="-8141.1426000000001"/>
    <s v="SIM"/>
    <n v="-8141.1426000000001"/>
  </r>
  <r>
    <s v="040601 - Cirurgia cardiovascular"/>
    <s v="Centro"/>
    <s v="Sete lagoas"/>
    <s v="31019 - Curvelo"/>
    <x v="6"/>
    <n v="0"/>
    <n v="0"/>
    <n v="1"/>
    <n v="39057.620000000003"/>
    <n v="4060131019"/>
    <n v="0"/>
    <n v="0"/>
    <n v="40.5"/>
    <n v="50"/>
    <n v="-0.5"/>
    <n v="0"/>
    <n v="0"/>
    <n v="0"/>
    <s v=" "/>
    <n v="0"/>
    <n v="0"/>
    <n v="13886.141299999999"/>
    <s v=""/>
    <n v="-13886.141299999999"/>
    <s v="SIM"/>
    <n v="-13886.141299999999"/>
  </r>
  <r>
    <s v="040601 - Cirurgia cardiovascular"/>
    <s v="Centro"/>
    <s v="Belo Horizonte"/>
    <s v="31020 - Guanhães"/>
    <x v="0"/>
    <n v="23"/>
    <n v="264724.56479999999"/>
    <n v="9"/>
    <n v="142813.09"/>
    <n v="4060131020"/>
    <n v="9"/>
    <n v="27.499999999999996"/>
    <n v="27.499999999999996"/>
    <n v="9"/>
    <n v="27.499999999999996"/>
    <n v="9"/>
    <n v="28"/>
    <n v="0"/>
    <s v="não"/>
    <n v="27.499999999999996"/>
    <n v="316518.50160000002"/>
    <n v="11509.7637"/>
    <s v="NÃO"/>
    <n v="161136.6918"/>
    <s v="SIM"/>
    <n v="161136.6918"/>
  </r>
  <r>
    <s v="040601 - Cirurgia cardiovascular"/>
    <s v="Centro"/>
    <s v="Belo Horizonte"/>
    <s v="31021 - Itabira"/>
    <x v="0"/>
    <n v="43"/>
    <n v="494919.83880000003"/>
    <n v="21"/>
    <n v="210928.98"/>
    <n v="4060131021"/>
    <n v="21"/>
    <n v="50.499999999999993"/>
    <n v="50.499999999999993"/>
    <n v="21"/>
    <n v="50.499999999999993"/>
    <n v="21"/>
    <n v="51"/>
    <n v="0"/>
    <s v="não"/>
    <n v="50.499999999999993"/>
    <n v="581243.06700000004"/>
    <n v="11509.7637"/>
    <s v="NÃO"/>
    <n v="253214.8014"/>
    <s v="NÃO"/>
    <n v="253214.8014"/>
  </r>
  <r>
    <s v="040601 - Cirurgia cardiovascular"/>
    <s v="Centro"/>
    <s v="Belo Horizonte"/>
    <s v="31022 - Ouro Preto"/>
    <x v="0"/>
    <n v="33"/>
    <n v="379822.20179999998"/>
    <n v="28"/>
    <n v="326067.14"/>
    <n v="4060131022"/>
    <n v="28"/>
    <n v="38.5"/>
    <n v="38.5"/>
    <n v="28"/>
    <n v="38.5"/>
    <n v="28"/>
    <n v="39"/>
    <n v="0"/>
    <s v="não"/>
    <n v="38.5"/>
    <n v="443125.90259999997"/>
    <n v="11509.7637"/>
    <s v="NÃO"/>
    <n v="57548.818499999994"/>
    <s v="SIM"/>
    <n v="57548.818499999994"/>
  </r>
  <r>
    <s v="040601 - Cirurgia cardiovascular"/>
    <s v="Centro"/>
    <s v="Belo Horizonte"/>
    <s v="31023 - João Monlevade"/>
    <x v="0"/>
    <n v="27"/>
    <n v="310763.61959999998"/>
    <n v="15"/>
    <n v="142294.75"/>
    <n v="4060131023"/>
    <n v="15"/>
    <n v="31.5"/>
    <n v="31.5"/>
    <n v="15"/>
    <n v="31.5"/>
    <n v="15"/>
    <n v="32"/>
    <n v="0"/>
    <s v="não"/>
    <n v="31.5"/>
    <n v="362557.5564"/>
    <n v="11509.7637"/>
    <s v="NÃO"/>
    <n v="138117.16440000001"/>
    <s v="NÃO"/>
    <n v="138117.16440000001"/>
  </r>
  <r>
    <s v="040601 - Cirurgia cardiovascular"/>
    <s v="Centro"/>
    <s v="Belo Horizonte"/>
    <s v="31023 - João Monlevade"/>
    <x v="11"/>
    <n v="0"/>
    <n v="0"/>
    <n v="2"/>
    <n v="8512.9500000000007"/>
    <n v="4060131023"/>
    <n v="0"/>
    <n v="0"/>
    <n v="31.5"/>
    <n v="15"/>
    <n v="-0.5"/>
    <n v="0"/>
    <n v="0"/>
    <n v="0"/>
    <s v=" "/>
    <n v="0"/>
    <n v="0"/>
    <n v="10988.7011"/>
    <s v=""/>
    <n v="-21977.4022"/>
    <s v="NÃO"/>
    <n v="-8512.9500000000007"/>
  </r>
  <r>
    <s v="040601 - Cirurgia cardiovascular"/>
    <s v="Centro"/>
    <s v="Sete lagoas"/>
    <s v="31024 - Sete Lagoas"/>
    <x v="0"/>
    <n v="3.9999999999999996"/>
    <n v="46039.054799999998"/>
    <n v="45"/>
    <n v="638114.11"/>
    <n v="4060131024"/>
    <n v="45"/>
    <n v="4.5"/>
    <n v="98.5"/>
    <n v="105"/>
    <n v="98.5"/>
    <n v="105"/>
    <n v="42"/>
    <n v="0"/>
    <s v="não"/>
    <n v="4.5"/>
    <n v="51793.936800000003"/>
    <n v="11509.7637"/>
    <s v="SIM"/>
    <n v="-437371.02059999999"/>
    <s v="SIM"/>
    <n v="-437371.02059999999"/>
  </r>
  <r>
    <s v="040601 - Cirurgia cardiovascular"/>
    <s v="Centro"/>
    <s v="Sete lagoas"/>
    <s v="31024 - Sete Lagoas"/>
    <x v="10"/>
    <n v="79.5"/>
    <n v="647220.83700000006"/>
    <n v="60"/>
    <n v="513803.35"/>
    <n v="4060131024"/>
    <n v="60"/>
    <n v="94"/>
    <n v="98.5"/>
    <n v="105"/>
    <n v="56.5"/>
    <n v="60"/>
    <n v="57"/>
    <n v="1"/>
    <s v="sim"/>
    <n v="94"/>
    <n v="765267.4044"/>
    <n v="8141.1426000000001"/>
    <s v="SIM"/>
    <n v="183175.70850000001"/>
    <s v="SIM"/>
    <n v="183175.70850000001"/>
  </r>
  <r>
    <s v="040601 - Cirurgia cardiovascular"/>
    <s v="Centro"/>
    <s v="Belo Horizonte"/>
    <s v="31025 - Vespasiano"/>
    <x v="0"/>
    <n v="53.000000000000007"/>
    <n v="610017.47580000001"/>
    <n v="42"/>
    <n v="555152.1"/>
    <n v="4060131025"/>
    <n v="42"/>
    <n v="62.499999999999993"/>
    <n v="62.499999999999993"/>
    <n v="42"/>
    <n v="62.499999999999993"/>
    <n v="42"/>
    <n v="63"/>
    <n v="0"/>
    <s v="não"/>
    <n v="62.499999999999993"/>
    <n v="719360.23140000005"/>
    <n v="11509.7637"/>
    <s v="NÃO"/>
    <n v="126607.40070000007"/>
    <s v="SIM"/>
    <n v="126607.40070000007"/>
  </r>
  <r>
    <s v="040601 - Cirurgia cardiovascular"/>
    <s v="Jequitinhonha"/>
    <s v="Jequitinhonha"/>
    <s v="31026 - Diamantina"/>
    <x v="0"/>
    <n v="34.5"/>
    <n v="397086.84779999999"/>
    <n v="37"/>
    <n v="297466.58"/>
    <n v="4060131026"/>
    <n v="37"/>
    <n v="40.5"/>
    <n v="40.5"/>
    <n v="37"/>
    <n v="40.5"/>
    <n v="37"/>
    <n v="41"/>
    <n v="0"/>
    <s v="não"/>
    <n v="40.5"/>
    <n v="466145.43"/>
    <n v="11509.7637"/>
    <s v="NÃO"/>
    <n v="-28774.409249999997"/>
    <s v="NÃO"/>
    <n v="-20099.093243243246"/>
  </r>
  <r>
    <s v="040601 - Cirurgia cardiovascular"/>
    <s v="Jequitinhonha"/>
    <s v="Jequitinhonha"/>
    <s v="31027 - Minas Novas/Turmalina/Capelinha"/>
    <x v="0"/>
    <n v="24"/>
    <n v="276234.32880000002"/>
    <n v="40"/>
    <n v="406406.03"/>
    <n v="4060131027"/>
    <n v="40"/>
    <n v="28.000000000000004"/>
    <n v="28.000000000000004"/>
    <n v="40"/>
    <n v="28.000000000000004"/>
    <n v="40"/>
    <n v="28"/>
    <n v="0"/>
    <s v="não"/>
    <n v="28.000000000000004"/>
    <n v="322273.3836"/>
    <n v="11509.7637"/>
    <s v="SIM"/>
    <n v="-46039.054799999998"/>
    <s v="NÃO"/>
    <n v="-40640.603000000003"/>
  </r>
  <r>
    <s v="040601 - Cirurgia cardiovascular"/>
    <s v="Jequitinhonha"/>
    <s v="Jequitinhonha"/>
    <s v="31027 - Minas Novas/Turmalina/Capelinha"/>
    <x v="10"/>
    <n v="0"/>
    <n v="0"/>
    <n v="2"/>
    <n v="16924.3"/>
    <n v="4060131027"/>
    <n v="0"/>
    <n v="0"/>
    <n v="28.000000000000004"/>
    <n v="40"/>
    <n v="3.5527136788005009E-15"/>
    <n v="0"/>
    <n v="0"/>
    <n v="0"/>
    <s v=" "/>
    <n v="0"/>
    <n v="0"/>
    <n v="8141.1426000000001"/>
    <s v=""/>
    <n v="-16282.2852"/>
    <s v="SIM"/>
    <n v="-16282.2852"/>
  </r>
  <r>
    <s v="040601 - Cirurgia cardiovascular"/>
    <s v="Jequitinhonha"/>
    <s v="Jequitinhonha"/>
    <s v="31027 - Minas Novas/Turmalina/Capelinha"/>
    <x v="12"/>
    <n v="0"/>
    <n v="0"/>
    <n v="2"/>
    <n v="16944.36"/>
    <n v="4060131027"/>
    <n v="0"/>
    <n v="0"/>
    <n v="28.000000000000004"/>
    <n v="40"/>
    <n v="3.5527136788005009E-15"/>
    <n v="0"/>
    <n v="0"/>
    <n v="0"/>
    <s v=" "/>
    <n v="0"/>
    <n v="0"/>
    <n v="9690.8153000000002"/>
    <s v=""/>
    <n v="-19381.6306"/>
    <s v="NÃO"/>
    <n v="-16944.36"/>
  </r>
  <r>
    <s v="040601 - Cirurgia cardiovascular"/>
    <s v="Oeste"/>
    <s v="Divinópolis"/>
    <s v="31028 - Bom Despacho"/>
    <x v="0"/>
    <n v="5"/>
    <n v="57548.818800000001"/>
    <n v="14"/>
    <n v="123313.92"/>
    <n v="4060131028"/>
    <n v="14"/>
    <n v="6"/>
    <n v="23.5"/>
    <n v="22"/>
    <n v="23.5"/>
    <n v="22"/>
    <n v="15"/>
    <n v="0"/>
    <s v="não"/>
    <n v="6"/>
    <n v="69058.582200000004"/>
    <n v="11509.7637"/>
    <s v="NÃO"/>
    <n v="-103587.87329999999"/>
    <s v="NÃO"/>
    <n v="-79273.234285714279"/>
  </r>
  <r>
    <s v="040601 - Cirurgia cardiovascular"/>
    <s v="Oeste"/>
    <s v="Divinópolis"/>
    <s v="31028 - Bom Despacho"/>
    <x v="13"/>
    <n v="11"/>
    <n v="112358.535"/>
    <n v="6"/>
    <n v="61604.95"/>
    <n v="4060131028"/>
    <n v="6"/>
    <n v="12.999999999999998"/>
    <n v="23.5"/>
    <n v="22"/>
    <n v="8.5"/>
    <n v="8"/>
    <n v="6"/>
    <n v="0"/>
    <s v="sim"/>
    <n v="12.999999999999998"/>
    <n v="132787.3602"/>
    <n v="10214.4123"/>
    <s v="NÃO"/>
    <n v="51072.061499999996"/>
    <s v="SIM"/>
    <n v="51072.061499999996"/>
  </r>
  <r>
    <s v="040601 - Cirurgia cardiovascular"/>
    <s v="Oeste"/>
    <s v="Divinópolis"/>
    <s v="31028 - Bom Despacho"/>
    <x v="14"/>
    <n v="0"/>
    <n v="0"/>
    <n v="1"/>
    <n v="2548.8200000000002"/>
    <n v="4060131028"/>
    <n v="0"/>
    <n v="0"/>
    <n v="23.5"/>
    <n v="22"/>
    <n v="2.5"/>
    <n v="2"/>
    <n v="0"/>
    <n v="0"/>
    <s v=" "/>
    <n v="0"/>
    <n v="0"/>
    <n v="8897.7721999999994"/>
    <s v=""/>
    <n v="-8897.7721999999994"/>
    <s v="NÃO"/>
    <n v="-2548.8200000000002"/>
  </r>
  <r>
    <s v="040601 - Cirurgia cardiovascular"/>
    <s v="Oeste"/>
    <s v="Divinópolis"/>
    <s v="31028 - Bom Despacho"/>
    <x v="5"/>
    <n v="3.9999999999999996"/>
    <n v="33894.644399999997"/>
    <n v="2"/>
    <n v="10687.41"/>
    <n v="4060131028"/>
    <n v="2"/>
    <n v="4.5"/>
    <n v="23.5"/>
    <n v="22"/>
    <n v="2.5"/>
    <n v="2"/>
    <n v="3"/>
    <n v="0"/>
    <s v="sim"/>
    <n v="4.5"/>
    <n v="38131.474800000004"/>
    <n v="8473.6610999999994"/>
    <s v="NÃO"/>
    <n v="16947.322199999995"/>
    <s v="NÃO"/>
    <n v="16947.322199999995"/>
  </r>
  <r>
    <s v="040601 - Cirurgia cardiovascular"/>
    <s v="Oeste"/>
    <s v="Divinópolis"/>
    <s v="31029 - Divinópolis/Santo Antônio do Monte"/>
    <x v="0"/>
    <n v="20"/>
    <n v="230195.274"/>
    <n v="31"/>
    <n v="333540.49"/>
    <n v="4060131029"/>
    <n v="31"/>
    <n v="23.5"/>
    <n v="99"/>
    <n v="106"/>
    <n v="99"/>
    <n v="106"/>
    <n v="29"/>
    <n v="0"/>
    <s v="não"/>
    <n v="23.5"/>
    <n v="270479.44679999998"/>
    <n v="11509.7637"/>
    <s v="SIM"/>
    <n v="-103587.87329999999"/>
    <s v="NÃO"/>
    <n v="-96834.335806451621"/>
  </r>
  <r>
    <s v="040601 - Cirurgia cardiovascular"/>
    <s v="Oeste"/>
    <s v="Divinópolis"/>
    <s v="31029 - Divinópolis/Santo Antônio do Monte"/>
    <x v="13"/>
    <n v="47.5"/>
    <n v="485184.58439999999"/>
    <n v="73"/>
    <n v="818971.4"/>
    <n v="4060131029"/>
    <n v="73"/>
    <n v="55.5"/>
    <n v="99"/>
    <n v="106"/>
    <n v="70"/>
    <n v="75"/>
    <n v="68"/>
    <n v="0"/>
    <s v="não"/>
    <n v="55.5"/>
    <n v="566899.88280000002"/>
    <n v="10214.4123"/>
    <s v="SIM"/>
    <n v="-209395.45215"/>
    <s v="SIM"/>
    <n v="-209395.45215"/>
  </r>
  <r>
    <s v="040601 - Cirurgia cardiovascular"/>
    <s v="Oeste"/>
    <s v="Divinópolis"/>
    <s v="31029 - Divinópolis/Santo Antônio do Monte"/>
    <x v="5"/>
    <n v="17"/>
    <n v="144052.2384"/>
    <n v="2"/>
    <n v="20350.68"/>
    <n v="4060131029"/>
    <n v="2"/>
    <n v="20"/>
    <n v="99"/>
    <n v="106"/>
    <n v="2"/>
    <n v="2"/>
    <n v="2"/>
    <n v="0"/>
    <s v="sim"/>
    <n v="20"/>
    <n v="169473.22200000001"/>
    <n v="8473.6610999999994"/>
    <s v="NÃO"/>
    <n v="127104.91649999999"/>
    <s v="SIM"/>
    <n v="127104.91649999999"/>
  </r>
  <r>
    <s v="040601 - Cirurgia cardiovascular"/>
    <s v="Oeste"/>
    <s v="Divinópolis"/>
    <s v="31030 - Formiga"/>
    <x v="0"/>
    <n v="11"/>
    <n v="126607.4004"/>
    <n v="13"/>
    <n v="108413.56"/>
    <n v="4060131030"/>
    <n v="13"/>
    <n v="12.999999999999998"/>
    <n v="30"/>
    <n v="39"/>
    <n v="30"/>
    <n v="39"/>
    <n v="10"/>
    <n v="0"/>
    <s v="sim"/>
    <n v="12.999999999999998"/>
    <n v="149626.9278"/>
    <n v="11509.7637"/>
    <s v="SIM"/>
    <n v="11509.7637"/>
    <s v="NÃO"/>
    <n v="8339.504615384616"/>
  </r>
  <r>
    <s v="040601 - Cirurgia cardiovascular"/>
    <s v="Oeste"/>
    <s v="Divinópolis"/>
    <s v="31030 - Formiga"/>
    <x v="13"/>
    <n v="9.5"/>
    <n v="97036.917000000001"/>
    <n v="17"/>
    <n v="164682.89000000001"/>
    <n v="4060131030"/>
    <n v="17"/>
    <n v="11"/>
    <n v="30"/>
    <n v="39"/>
    <n v="20"/>
    <n v="26"/>
    <n v="13"/>
    <n v="0"/>
    <s v="não"/>
    <n v="11"/>
    <n v="112358.535"/>
    <n v="10214.4123"/>
    <s v="SIM"/>
    <n v="-35750.443050000002"/>
    <s v="NÃO"/>
    <n v="-33905.300882352945"/>
  </r>
  <r>
    <s v="040601 - Cirurgia cardiovascular"/>
    <s v="Oeste"/>
    <s v="Divinópolis"/>
    <s v="31030 - Formiga"/>
    <x v="5"/>
    <n v="5"/>
    <n v="42368.305800000002"/>
    <n v="9"/>
    <n v="68796.38"/>
    <n v="4060131030"/>
    <n v="9"/>
    <n v="6"/>
    <n v="30"/>
    <n v="39"/>
    <n v="7"/>
    <n v="9"/>
    <n v="7"/>
    <n v="0"/>
    <s v="não"/>
    <n v="6"/>
    <n v="50841.9666"/>
    <n v="8473.6610999999994"/>
    <s v="SIM"/>
    <n v="-16947.322199999999"/>
    <s v="NÃO"/>
    <n v="-15288.084444444445"/>
  </r>
  <r>
    <s v="040601 - Cirurgia cardiovascular"/>
    <s v="Oeste"/>
    <s v="Divinópolis"/>
    <s v="31031 - Itaúna"/>
    <x v="9"/>
    <n v="0"/>
    <n v="0"/>
    <n v="3"/>
    <n v="31371.06"/>
    <n v="4060131031"/>
    <n v="0"/>
    <n v="0"/>
    <n v="26.5"/>
    <n v="23"/>
    <n v="26.5"/>
    <n v="23"/>
    <n v="0"/>
    <n v="0"/>
    <s v=" "/>
    <n v="0"/>
    <n v="0"/>
    <n v="9225.3716999999997"/>
    <s v=""/>
    <n v="-27676.115099999999"/>
    <s v="SIM"/>
    <n v="-27676.115099999999"/>
  </r>
  <r>
    <s v="040601 - Cirurgia cardiovascular"/>
    <s v="Oeste"/>
    <s v="Divinópolis"/>
    <s v="31031 - Itaúna"/>
    <x v="0"/>
    <n v="9.5"/>
    <n v="109342.755"/>
    <n v="17"/>
    <n v="208600.84"/>
    <n v="4060131031"/>
    <n v="17"/>
    <n v="11"/>
    <n v="26.5"/>
    <n v="23"/>
    <n v="26.5"/>
    <n v="23"/>
    <n v="20"/>
    <n v="0"/>
    <s v="não"/>
    <n v="11"/>
    <n v="126607.4004"/>
    <n v="11509.7637"/>
    <s v="NÃO"/>
    <n v="-86323.227749999991"/>
    <s v="SIM"/>
    <n v="-86323.227749999991"/>
  </r>
  <r>
    <s v="040601 - Cirurgia cardiovascular"/>
    <s v="Oeste"/>
    <s v="Divinópolis"/>
    <s v="31031 - Itaúna"/>
    <x v="13"/>
    <n v="8.5"/>
    <n v="86822.504400000005"/>
    <n v="6"/>
    <n v="64082.22"/>
    <n v="4060131031"/>
    <n v="6"/>
    <n v="10"/>
    <n v="26.5"/>
    <n v="23"/>
    <n v="6.5"/>
    <n v="6"/>
    <n v="7"/>
    <n v="0"/>
    <s v="sim"/>
    <n v="10"/>
    <n v="102144.12300000001"/>
    <n v="10214.4123"/>
    <s v="NÃO"/>
    <n v="25536.030749999998"/>
    <s v="SIM"/>
    <n v="25536.030749999998"/>
  </r>
  <r>
    <s v="040601 - Cirurgia cardiovascular"/>
    <s v="Oeste"/>
    <s v="Divinópolis"/>
    <s v="31031 - Itaúna"/>
    <x v="5"/>
    <n v="4.5"/>
    <n v="38131.474800000004"/>
    <n v="0"/>
    <n v="0"/>
    <n v="4060131031"/>
    <n v="0"/>
    <n v="0"/>
    <n v="26.5"/>
    <n v="23"/>
    <n v="-0.5"/>
    <n v="0"/>
    <n v="0"/>
    <n v="0"/>
    <s v=" "/>
    <n v="5.5"/>
    <n v="46605.136200000001"/>
    <n v="8473.6610999999994"/>
    <s v="NÃO"/>
    <n v="38131.474949999996"/>
    <m/>
    <n v="38131.474949999996"/>
  </r>
  <r>
    <s v="040601 - Cirurgia cardiovascular"/>
    <s v="Oeste"/>
    <s v="Divinópolis"/>
    <s v="31031 - Itaúna"/>
    <x v="7"/>
    <n v="0"/>
    <n v="0"/>
    <n v="1"/>
    <n v="9470.31"/>
    <n v="4060131031"/>
    <n v="0"/>
    <n v="0"/>
    <n v="26.5"/>
    <n v="23"/>
    <n v="-0.5"/>
    <n v="0"/>
    <n v="0"/>
    <n v="0"/>
    <s v=" "/>
    <n v="0"/>
    <n v="0"/>
    <n v="9181.6762999999992"/>
    <s v=""/>
    <n v="-9181.6762999999992"/>
    <s v="SIM"/>
    <n v="-9181.6762999999992"/>
  </r>
  <r>
    <s v="040601 - Cirurgia cardiovascular"/>
    <s v="Oeste"/>
    <s v="Divinópolis"/>
    <s v="31032 - Pará de Minas"/>
    <x v="0"/>
    <n v="9.5"/>
    <n v="109342.755"/>
    <n v="18"/>
    <n v="196117.01"/>
    <n v="4060131032"/>
    <n v="18"/>
    <n v="11"/>
    <n v="46"/>
    <n v="30"/>
    <n v="46"/>
    <n v="30"/>
    <n v="28"/>
    <n v="0"/>
    <s v="não"/>
    <n v="11"/>
    <n v="126607.4004"/>
    <n v="11509.7637"/>
    <s v="NÃO"/>
    <n v="-97832.991450000001"/>
    <s v="NÃO"/>
    <n v="-92610.810277777782"/>
  </r>
  <r>
    <s v="040601 - Cirurgia cardiovascular"/>
    <s v="Oeste"/>
    <s v="Divinópolis"/>
    <s v="31032 - Pará de Minas"/>
    <x v="13"/>
    <n v="21.5"/>
    <n v="219609.8646"/>
    <n v="11"/>
    <n v="120839.84"/>
    <n v="4060131032"/>
    <n v="11"/>
    <n v="25.5"/>
    <n v="46"/>
    <n v="30"/>
    <n v="18"/>
    <n v="12"/>
    <n v="17"/>
    <n v="0"/>
    <s v="sim"/>
    <n v="25.5"/>
    <n v="260467.51379999999"/>
    <n v="10214.4123"/>
    <s v="NÃO"/>
    <n v="107251.32915000001"/>
    <s v="SIM"/>
    <n v="107251.32915000001"/>
  </r>
  <r>
    <s v="040601 - Cirurgia cardiovascular"/>
    <s v="Oeste"/>
    <s v="Divinópolis"/>
    <s v="31032 - Pará de Minas"/>
    <x v="5"/>
    <n v="7.9999999999999991"/>
    <n v="67789.288799999995"/>
    <n v="1"/>
    <n v="8482.15"/>
    <n v="4060131032"/>
    <n v="1"/>
    <n v="9.5"/>
    <n v="46"/>
    <n v="30"/>
    <n v="1"/>
    <n v="1"/>
    <n v="1"/>
    <n v="0"/>
    <s v="sim"/>
    <n v="9.5"/>
    <n v="80499.780599999998"/>
    <n v="8473.6610999999994"/>
    <s v="NÃO"/>
    <n v="59315.62769999999"/>
    <s v="SIM"/>
    <n v="59315.62769999999"/>
  </r>
  <r>
    <s v="040601 - Cirurgia cardiovascular"/>
    <s v="Oeste"/>
    <s v="Divinópolis"/>
    <s v="31032 - Pará de Minas"/>
    <x v="7"/>
    <n v="0"/>
    <n v="0"/>
    <n v="2"/>
    <n v="20617.669999999998"/>
    <n v="4060131032"/>
    <n v="0"/>
    <n v="0"/>
    <n v="46"/>
    <n v="30"/>
    <n v="0"/>
    <n v="0"/>
    <n v="0"/>
    <n v="0"/>
    <s v=" "/>
    <n v="0"/>
    <n v="0"/>
    <n v="9181.6762999999992"/>
    <s v=""/>
    <n v="-18363.352599999998"/>
    <s v="SIM"/>
    <n v="-18363.352599999998"/>
  </r>
  <r>
    <s v="040601 - Cirurgia cardiovascular"/>
    <s v="Oeste"/>
    <s v="Divinópolis"/>
    <s v="31033 - Santo Antônio do Amparo/Campo Belo"/>
    <x v="9"/>
    <n v="0"/>
    <n v="0"/>
    <n v="2"/>
    <n v="14895.91"/>
    <n v="4060131033"/>
    <n v="0"/>
    <n v="0"/>
    <n v="46"/>
    <n v="15"/>
    <n v="46"/>
    <n v="15"/>
    <n v="0"/>
    <n v="0"/>
    <s v=" "/>
    <n v="0"/>
    <n v="0"/>
    <n v="9225.3716999999997"/>
    <s v=""/>
    <n v="-18450.743399999999"/>
    <s v="NÃO"/>
    <n v="-14895.91"/>
  </r>
  <r>
    <s v="040601 - Cirurgia cardiovascular"/>
    <s v="Oeste"/>
    <s v="Divinópolis"/>
    <s v="31033 - Santo Antônio do Amparo/Campo Belo"/>
    <x v="0"/>
    <n v="9.5"/>
    <n v="109342.755"/>
    <n v="11"/>
    <n v="155304.26"/>
    <n v="4060131033"/>
    <n v="11"/>
    <n v="11"/>
    <n v="46"/>
    <n v="15"/>
    <n v="46"/>
    <n v="15"/>
    <n v="34"/>
    <n v="0"/>
    <s v="não"/>
    <n v="11"/>
    <n v="126607.4004"/>
    <n v="11509.7637"/>
    <s v="NÃO"/>
    <n v="-17264.645550000001"/>
    <s v="SIM"/>
    <n v="-17264.645550000001"/>
  </r>
  <r>
    <s v="040601 - Cirurgia cardiovascular"/>
    <s v="Oeste"/>
    <s v="Divinópolis"/>
    <s v="31033 - Santo Antônio do Amparo/Campo Belo"/>
    <x v="13"/>
    <n v="0"/>
    <n v="0"/>
    <n v="15"/>
    <n v="166880.35"/>
    <n v="4060131033"/>
    <n v="0"/>
    <n v="0"/>
    <n v="46"/>
    <n v="15"/>
    <n v="12"/>
    <n v="4"/>
    <n v="0"/>
    <n v="0"/>
    <s v=" "/>
    <n v="0"/>
    <n v="0"/>
    <n v="10214.4123"/>
    <s v=""/>
    <n v="-153216.1845"/>
    <s v="SIM"/>
    <n v="-153216.1845"/>
  </r>
  <r>
    <s v="040601 - Cirurgia cardiovascular"/>
    <s v="Oeste"/>
    <s v="Divinópolis"/>
    <s v="31033 - Santo Antônio do Amparo/Campo Belo"/>
    <x v="1"/>
    <n v="0"/>
    <n v="0"/>
    <n v="1"/>
    <n v="8458.15"/>
    <n v="4060131033"/>
    <n v="0"/>
    <n v="0"/>
    <n v="46"/>
    <n v="15"/>
    <n v="12"/>
    <n v="4"/>
    <n v="0"/>
    <n v="0"/>
    <s v=" "/>
    <n v="0"/>
    <n v="0"/>
    <n v="9503.1558000000005"/>
    <s v=""/>
    <n v="-9503.1558000000005"/>
    <s v="NÃO"/>
    <n v="-8458.15"/>
  </r>
  <r>
    <s v="040601 - Cirurgia cardiovascular"/>
    <s v="Oeste"/>
    <s v="Divinópolis"/>
    <s v="31033 - Santo Antônio do Amparo/Campo Belo"/>
    <x v="3"/>
    <n v="0"/>
    <n v="0"/>
    <n v="1"/>
    <n v="9160.36"/>
    <n v="4060131033"/>
    <n v="0"/>
    <n v="0"/>
    <n v="46"/>
    <n v="15"/>
    <n v="12"/>
    <n v="4"/>
    <n v="0"/>
    <n v="0"/>
    <s v=" "/>
    <n v="0"/>
    <n v="0"/>
    <n v="9683.8178000000007"/>
    <s v=""/>
    <n v="-9683.8178000000007"/>
    <s v="NÃO"/>
    <n v="-9160.36"/>
  </r>
  <r>
    <s v="040601 - Cirurgia cardiovascular"/>
    <s v="Oeste"/>
    <s v="Divinópolis"/>
    <s v="31033 - Santo Antônio do Amparo/Campo Belo"/>
    <x v="5"/>
    <n v="0"/>
    <n v="0"/>
    <n v="1"/>
    <n v="9940.09"/>
    <n v="4060131033"/>
    <n v="0"/>
    <n v="0"/>
    <n v="46"/>
    <n v="15"/>
    <n v="12"/>
    <n v="4"/>
    <n v="0"/>
    <n v="0"/>
    <s v=" "/>
    <n v="0"/>
    <n v="0"/>
    <n v="8473.6610999999994"/>
    <s v=""/>
    <n v="-8473.6610999999994"/>
    <s v="SIM"/>
    <n v="-8473.6610999999994"/>
  </r>
  <r>
    <s v="040601 - Cirurgia cardiovascular"/>
    <s v="Oeste"/>
    <s v="Divinópolis"/>
    <s v="31033 - Santo Antônio do Amparo/Campo Belo"/>
    <x v="7"/>
    <n v="29.500000000000004"/>
    <n v="270859.45079999999"/>
    <n v="4"/>
    <n v="26890.09"/>
    <n v="4060131033"/>
    <n v="4"/>
    <n v="35"/>
    <n v="46"/>
    <n v="15"/>
    <n v="12"/>
    <n v="4"/>
    <n v="12"/>
    <n v="0"/>
    <s v="sim"/>
    <n v="35"/>
    <n v="321358.6704"/>
    <n v="9181.6762999999992"/>
    <s v="NÃO"/>
    <n v="234132.74565"/>
    <s v="NÃO"/>
    <n v="234132.74565"/>
  </r>
  <r>
    <s v="040601 - Cirurgia cardiovascular"/>
    <s v="Leste"/>
    <s v="Ipatinga"/>
    <s v="31034 - Caratinga"/>
    <x v="0"/>
    <n v="9"/>
    <n v="103587.87360000001"/>
    <n v="7"/>
    <n v="82117.7"/>
    <n v="4060131034"/>
    <n v="7"/>
    <n v="10.5"/>
    <n v="44.5"/>
    <n v="16"/>
    <n v="44.5"/>
    <n v="16"/>
    <n v="19"/>
    <n v="0"/>
    <s v="não"/>
    <n v="10.5"/>
    <n v="120852.519"/>
    <n v="11509.7637"/>
    <s v="NÃO"/>
    <n v="23019.527399999999"/>
    <s v="SIM"/>
    <n v="23019.527399999999"/>
  </r>
  <r>
    <s v="040601 - Cirurgia cardiovascular"/>
    <s v="Leste"/>
    <s v="Ipatinga"/>
    <s v="31034 - Caratinga"/>
    <x v="15"/>
    <n v="0"/>
    <n v="0"/>
    <n v="1"/>
    <n v="8537"/>
    <n v="4060131034"/>
    <n v="0"/>
    <n v="0"/>
    <n v="44.5"/>
    <n v="16"/>
    <n v="25.5"/>
    <n v="9"/>
    <n v="0"/>
    <n v="0"/>
    <s v=" "/>
    <n v="0"/>
    <n v="0"/>
    <n v="9502.1337999999996"/>
    <s v=""/>
    <n v="-9502.1337999999996"/>
    <s v="NÃO"/>
    <n v="-8537"/>
  </r>
  <r>
    <s v="040601 - Cirurgia cardiovascular"/>
    <s v="Leste"/>
    <s v="Ipatinga"/>
    <s v="31034 - Caratinga"/>
    <x v="11"/>
    <n v="28.999999999999996"/>
    <n v="318672.33179999999"/>
    <n v="9"/>
    <n v="83683.070000000007"/>
    <n v="4060131034"/>
    <n v="9"/>
    <n v="34"/>
    <n v="44.5"/>
    <n v="16"/>
    <n v="25.5"/>
    <n v="9"/>
    <n v="26"/>
    <n v="0"/>
    <s v="sim"/>
    <n v="34"/>
    <n v="373615.83720000001"/>
    <n v="10988.7011"/>
    <s v="NÃO"/>
    <n v="219774.02199999997"/>
    <s v="NÃO"/>
    <n v="219774.02199999997"/>
  </r>
  <r>
    <s v="040601 - Cirurgia cardiovascular"/>
    <s v="Leste"/>
    <s v="Ipatinga"/>
    <s v="31034 - Caratinga"/>
    <x v="12"/>
    <n v="0"/>
    <n v="0"/>
    <n v="1"/>
    <n v="14283.32"/>
    <n v="4060131034"/>
    <n v="0"/>
    <n v="0"/>
    <n v="44.5"/>
    <n v="16"/>
    <n v="-0.5"/>
    <n v="0"/>
    <n v="0"/>
    <n v="0"/>
    <s v=" "/>
    <n v="0"/>
    <n v="0"/>
    <n v="9690.8153000000002"/>
    <s v=""/>
    <n v="-9690.8153000000002"/>
    <s v="SIM"/>
    <n v="-9690.8153000000002"/>
  </r>
  <r>
    <s v="040601 - Cirurgia cardiovascular"/>
    <s v="Leste"/>
    <s v="Ipatinga"/>
    <s v="31035 - Coronel Fabriciano/Timóteo"/>
    <x v="0"/>
    <n v="10"/>
    <n v="115097.637"/>
    <n v="11"/>
    <n v="210600.54"/>
    <n v="4060131035"/>
    <n v="11"/>
    <n v="11.5"/>
    <n v="50.5"/>
    <n v="38"/>
    <n v="50.5"/>
    <n v="38"/>
    <n v="15"/>
    <n v="0"/>
    <s v="não"/>
    <n v="11.5"/>
    <n v="132362.2824"/>
    <n v="11509.7637"/>
    <s v="NÃO"/>
    <n v="-11509.7637"/>
    <s v="SIM"/>
    <n v="-11509.7637"/>
  </r>
  <r>
    <s v="040601 - Cirurgia cardiovascular"/>
    <s v="Leste"/>
    <s v="Ipatinga"/>
    <s v="31035 - Coronel Fabriciano/Timóteo"/>
    <x v="11"/>
    <n v="33"/>
    <n v="362627.13660000003"/>
    <n v="27"/>
    <n v="265545.52"/>
    <n v="4060131035"/>
    <n v="27"/>
    <n v="39"/>
    <n v="50.5"/>
    <n v="38"/>
    <n v="35.5"/>
    <n v="27"/>
    <n v="36"/>
    <n v="0"/>
    <s v="não"/>
    <n v="39"/>
    <n v="428559.34259999997"/>
    <n v="10988.7011"/>
    <s v="NÃO"/>
    <n v="65932.206600000005"/>
    <s v="NÃO"/>
    <n v="65932.206600000005"/>
  </r>
  <r>
    <s v="040601 - Cirurgia cardiovascular"/>
    <s v="Leste"/>
    <s v="Ipatinga"/>
    <s v="31035 - Coronel Fabriciano/Timóteo"/>
    <x v="12"/>
    <n v="0"/>
    <n v="0"/>
    <n v="1"/>
    <n v="8466.15"/>
    <n v="4060131035"/>
    <n v="0"/>
    <n v="0"/>
    <n v="50.5"/>
    <n v="38"/>
    <n v="-0.5"/>
    <n v="0"/>
    <n v="0"/>
    <n v="0"/>
    <s v=" "/>
    <n v="0"/>
    <n v="0"/>
    <n v="9690.8153000000002"/>
    <s v=""/>
    <n v="-9690.8153000000002"/>
    <s v="NÃO"/>
    <n v="-8466.15"/>
  </r>
  <r>
    <s v="040601 - Cirurgia cardiovascular"/>
    <s v="Leste"/>
    <s v="Governador Valadares"/>
    <s v="31036 - Governador Valadares"/>
    <x v="0"/>
    <n v="19.5"/>
    <n v="224440.39199999999"/>
    <n v="4"/>
    <n v="109512.11"/>
    <n v="4060131036"/>
    <n v="4"/>
    <n v="23"/>
    <n v="95.5"/>
    <n v="22"/>
    <n v="95.5"/>
    <n v="22"/>
    <n v="17"/>
    <n v="0"/>
    <s v="sim"/>
    <n v="23"/>
    <n v="264724.56479999999"/>
    <n v="11509.7637"/>
    <s v="NÃO"/>
    <n v="178401.33734999999"/>
    <s v="SIM"/>
    <n v="178401.33734999999"/>
  </r>
  <r>
    <s v="040601 - Cirurgia cardiovascular"/>
    <s v="Leste"/>
    <s v="Governador Valadares"/>
    <s v="31036 - Governador Valadares"/>
    <x v="15"/>
    <n v="61.5"/>
    <n v="584381.22840000002"/>
    <n v="18"/>
    <n v="164382.19"/>
    <n v="4060131036"/>
    <n v="18"/>
    <n v="72.5"/>
    <n v="95.5"/>
    <n v="22"/>
    <n v="78.5"/>
    <n v="18"/>
    <n v="79"/>
    <n v="0"/>
    <s v="não"/>
    <n v="72.5"/>
    <n v="688904.70059999998"/>
    <n v="9502.1337999999996"/>
    <s v="NÃO"/>
    <n v="413342.82029999996"/>
    <s v="NÃO"/>
    <n v="413342.82029999996"/>
  </r>
  <r>
    <s v="040601 - Cirurgia cardiovascular"/>
    <s v="Leste"/>
    <s v="Governador Valadares"/>
    <s v="31036 - Governador Valadares"/>
    <x v="11"/>
    <n v="0"/>
    <n v="0"/>
    <n v="2"/>
    <n v="19809.78"/>
    <n v="4060131036"/>
    <n v="0"/>
    <n v="0"/>
    <n v="95.5"/>
    <n v="22"/>
    <n v="-0.5"/>
    <n v="0"/>
    <n v="0"/>
    <n v="0"/>
    <s v=" "/>
    <n v="0"/>
    <n v="0"/>
    <n v="10988.7011"/>
    <s v=""/>
    <n v="-21977.4022"/>
    <s v="NÃO"/>
    <n v="-19809.78"/>
  </r>
  <r>
    <s v="040601 - Cirurgia cardiovascular"/>
    <s v="Leste"/>
    <s v="Governador Valadares"/>
    <s v="31036 - Governador Valadares"/>
    <x v="12"/>
    <n v="0"/>
    <n v="0"/>
    <n v="1"/>
    <n v="13691.58"/>
    <n v="4060131036"/>
    <n v="0"/>
    <n v="0"/>
    <n v="95.5"/>
    <n v="22"/>
    <n v="-0.5"/>
    <n v="0"/>
    <n v="0"/>
    <n v="0"/>
    <s v=" "/>
    <n v="0"/>
    <n v="0"/>
    <n v="9690.8153000000002"/>
    <s v=""/>
    <n v="-9690.8153000000002"/>
    <s v="SIM"/>
    <n v="-9690.8153000000002"/>
  </r>
  <r>
    <s v="040601 - Cirurgia cardiovascular"/>
    <s v="Leste"/>
    <s v="Ipatinga"/>
    <s v="31037 - Ipatinga"/>
    <x v="0"/>
    <n v="3.5000000000000004"/>
    <n v="40284.1728"/>
    <n v="4"/>
    <n v="80450.539999999994"/>
    <n v="4060131037"/>
    <n v="4"/>
    <n v="3.9999999999999996"/>
    <n v="87"/>
    <n v="81"/>
    <n v="87"/>
    <n v="81"/>
    <n v="4"/>
    <n v="0"/>
    <s v="não"/>
    <n v="3.9999999999999996"/>
    <n v="46039.054799999998"/>
    <n v="11509.7637"/>
    <s v="NÃO"/>
    <n v="-5754.8818499999943"/>
    <s v="SIM"/>
    <n v="-5754.8818499999943"/>
  </r>
  <r>
    <s v="040601 - Cirurgia cardiovascular"/>
    <s v="Leste"/>
    <s v="Ipatinga"/>
    <s v="31037 - Ipatinga"/>
    <x v="15"/>
    <n v="0"/>
    <n v="0"/>
    <n v="2"/>
    <n v="14786.59"/>
    <n v="4060131037"/>
    <n v="0"/>
    <n v="0"/>
    <n v="87"/>
    <n v="81"/>
    <n v="83"/>
    <n v="77"/>
    <n v="0"/>
    <n v="0"/>
    <s v=" "/>
    <n v="0"/>
    <n v="0"/>
    <n v="9502.1337999999996"/>
    <s v=""/>
    <n v="-19004.267599999999"/>
    <s v="NÃO"/>
    <n v="-14786.59"/>
  </r>
  <r>
    <s v="040601 - Cirurgia cardiovascular"/>
    <s v="Leste"/>
    <s v="Ipatinga"/>
    <s v="31037 - Ipatinga"/>
    <x v="11"/>
    <n v="70.5"/>
    <n v="774703.42740000004"/>
    <n v="77"/>
    <n v="762023.01"/>
    <n v="4060131037"/>
    <n v="77"/>
    <n v="83"/>
    <n v="87"/>
    <n v="81"/>
    <n v="83"/>
    <n v="77"/>
    <n v="83"/>
    <n v="0"/>
    <s v="não"/>
    <n v="83"/>
    <n v="912062.1912"/>
    <n v="10988.7011"/>
    <s v="NÃO"/>
    <n v="-71426.557150000008"/>
    <s v="NÃO"/>
    <n v="-64326.617727272729"/>
  </r>
  <r>
    <s v="040601 - Cirurgia cardiovascular"/>
    <s v="Leste"/>
    <s v="Ipatinga"/>
    <s v="31037 - Ipatinga"/>
    <x v="12"/>
    <n v="0"/>
    <n v="0"/>
    <n v="1"/>
    <n v="16852.490000000002"/>
    <n v="4060131037"/>
    <n v="0"/>
    <n v="0"/>
    <n v="87"/>
    <n v="81"/>
    <n v="0"/>
    <n v="0"/>
    <n v="0"/>
    <n v="0"/>
    <s v=" "/>
    <n v="0"/>
    <n v="0"/>
    <n v="9690.8153000000002"/>
    <s v=""/>
    <n v="-9690.8153000000002"/>
    <s v="SIM"/>
    <n v="-9690.8153000000002"/>
  </r>
  <r>
    <s v="040601 - Cirurgia cardiovascular"/>
    <s v="Leste"/>
    <s v="Governador Valadares"/>
    <s v="31038 - Mantena"/>
    <x v="0"/>
    <n v="3"/>
    <n v="34529.291400000002"/>
    <n v="0"/>
    <n v="0"/>
    <n v="4060131038"/>
    <n v="0"/>
    <n v="0"/>
    <n v="16.000000000000004"/>
    <n v="3"/>
    <n v="16.000000000000004"/>
    <n v="3"/>
    <n v="0"/>
    <n v="0"/>
    <s v=" "/>
    <n v="3.5000000000000004"/>
    <n v="40284.1728"/>
    <n v="11509.7637"/>
    <s v="NÃO"/>
    <n v="34529.291100000002"/>
    <m/>
    <n v="34529.291100000002"/>
  </r>
  <r>
    <s v="040601 - Cirurgia cardiovascular"/>
    <s v="Leste"/>
    <s v="Governador Valadares"/>
    <s v="31038 - Mantena"/>
    <x v="15"/>
    <n v="10.5"/>
    <n v="99772.405199999994"/>
    <n v="3"/>
    <n v="29235.82"/>
    <n v="4060131038"/>
    <n v="3"/>
    <n v="12.500000000000002"/>
    <n v="16.000000000000004"/>
    <n v="3"/>
    <n v="16.000000000000004"/>
    <n v="3"/>
    <n v="16"/>
    <n v="0"/>
    <s v="não"/>
    <n v="12.500000000000002"/>
    <n v="118776.67260000001"/>
    <n v="9502.1337999999996"/>
    <s v="NÃO"/>
    <n v="71266.003499999992"/>
    <s v="SIM"/>
    <n v="71266.003499999992"/>
  </r>
  <r>
    <s v="040601 - Cirurgia cardiovascular"/>
    <s v="Leste"/>
    <s v="Governador Valadares"/>
    <s v="31038 - Mantena"/>
    <x v="12"/>
    <n v="0"/>
    <n v="0"/>
    <n v="1"/>
    <n v="10186.17"/>
    <n v="4060131038"/>
    <n v="0"/>
    <n v="0"/>
    <n v="16.000000000000004"/>
    <n v="3"/>
    <n v="3.5527136788005009E-15"/>
    <n v="0"/>
    <n v="0"/>
    <n v="0"/>
    <s v=" "/>
    <n v="0"/>
    <n v="0"/>
    <n v="9690.8153000000002"/>
    <s v=""/>
    <n v="-9690.8153000000002"/>
    <s v="SIM"/>
    <n v="-9690.8153000000002"/>
  </r>
  <r>
    <s v="040601 - Cirurgia cardiovascular"/>
    <s v="Leste"/>
    <s v="Governador Valadares"/>
    <s v="31039 - Santa Maria do Suaçuí/São João Evangelista"/>
    <x v="0"/>
    <n v="5"/>
    <n v="57548.818800000001"/>
    <n v="13"/>
    <n v="124951.11"/>
    <n v="4060131039"/>
    <n v="13"/>
    <n v="6"/>
    <n v="25"/>
    <n v="15"/>
    <n v="25"/>
    <n v="15"/>
    <n v="22"/>
    <n v="0"/>
    <s v="não"/>
    <n v="6"/>
    <n v="69058.582200000004"/>
    <n v="11509.7637"/>
    <s v="NÃO"/>
    <n v="-92078.109599999996"/>
    <s v="NÃO"/>
    <n v="-76892.990769230775"/>
  </r>
  <r>
    <s v="040601 - Cirurgia cardiovascular"/>
    <s v="Leste"/>
    <s v="Governador Valadares"/>
    <s v="31039 - Santa Maria do Suaçuí/São João Evangelista"/>
    <x v="15"/>
    <n v="15.999999999999998"/>
    <n v="152034.141"/>
    <n v="2"/>
    <n v="18777.86"/>
    <n v="4060131039"/>
    <n v="2"/>
    <n v="19"/>
    <n v="25"/>
    <n v="15"/>
    <n v="3"/>
    <n v="2"/>
    <n v="3"/>
    <n v="0"/>
    <s v="sim"/>
    <n v="19"/>
    <n v="180540.54240000001"/>
    <n v="9502.1337999999996"/>
    <s v="NÃO"/>
    <n v="133029.87319999997"/>
    <s v="NÃO"/>
    <n v="133029.87319999997"/>
  </r>
  <r>
    <s v="040601 - Cirurgia cardiovascular"/>
    <s v="Leste"/>
    <s v="Governador Valadares"/>
    <s v="31040 - Resplendor"/>
    <x v="0"/>
    <n v="4.5"/>
    <n v="51793.936800000003"/>
    <n v="1"/>
    <n v="8712.31"/>
    <n v="4060131040"/>
    <n v="1"/>
    <n v="5.5"/>
    <n v="20.5"/>
    <n v="4"/>
    <n v="20.5"/>
    <n v="4"/>
    <n v="5"/>
    <n v="0"/>
    <s v="não"/>
    <n v="5.5"/>
    <n v="63303.700199999999"/>
    <n v="11509.7637"/>
    <s v="NÃO"/>
    <n v="40284.17295"/>
    <s v="NÃO"/>
    <n v="40284.17295"/>
  </r>
  <r>
    <s v="040601 - Cirurgia cardiovascular"/>
    <s v="Leste"/>
    <s v="Governador Valadares"/>
    <s v="31040 - Resplendor"/>
    <x v="15"/>
    <n v="12.999999999999998"/>
    <n v="123527.7396"/>
    <n v="3"/>
    <n v="30881.47"/>
    <n v="4060131040"/>
    <n v="3"/>
    <n v="15"/>
    <n v="20.5"/>
    <n v="4"/>
    <n v="15.5"/>
    <n v="3"/>
    <n v="16"/>
    <n v="0"/>
    <s v="não"/>
    <n v="15"/>
    <n v="142532.00700000001"/>
    <n v="9502.1337999999996"/>
    <s v="NÃO"/>
    <n v="95021.337999999974"/>
    <s v="SIM"/>
    <n v="95021.337999999974"/>
  </r>
  <r>
    <s v="040601 - Cirurgia cardiovascular"/>
    <s v="Sudeste"/>
    <s v="Muriaé"/>
    <s v="31041 - Além Paraíba"/>
    <x v="0"/>
    <n v="0.49999999999999994"/>
    <n v="5754.8819999999996"/>
    <n v="0"/>
    <n v="0"/>
    <n v="4060131041"/>
    <n v="0"/>
    <n v="0"/>
    <n v="13"/>
    <n v="5"/>
    <n v="13"/>
    <n v="5"/>
    <n v="0"/>
    <n v="0"/>
    <s v=" "/>
    <n v="0.49999999999999994"/>
    <n v="5754.8819999999996"/>
    <n v="11509.7637"/>
    <s v="NÃO"/>
    <n v="5754.8818499999988"/>
    <m/>
    <n v="5754.8818499999988"/>
  </r>
  <r>
    <s v="040601 - Cirurgia cardiovascular"/>
    <s v="Sudeste"/>
    <s v="Muriaé"/>
    <s v="31041 - Além Paraíba"/>
    <x v="8"/>
    <n v="2.5"/>
    <n v="24727.845000000001"/>
    <n v="4"/>
    <n v="37231.83"/>
    <n v="4060131041"/>
    <n v="4"/>
    <n v="3"/>
    <n v="13"/>
    <n v="5"/>
    <n v="13"/>
    <n v="5"/>
    <n v="10"/>
    <n v="0"/>
    <s v="não"/>
    <n v="3"/>
    <n v="29673.4146"/>
    <n v="9891.1381000000001"/>
    <s v="NÃO"/>
    <n v="-14836.70715"/>
    <s v="NÃO"/>
    <n v="-13961.936250000001"/>
  </r>
  <r>
    <s v="040601 - Cirurgia cardiovascular"/>
    <s v="Sudeste"/>
    <s v="Muriaé"/>
    <s v="31041 - Além Paraíba"/>
    <x v="16"/>
    <n v="7.9999999999999991"/>
    <n v="63642.751799999998"/>
    <n v="1"/>
    <n v="8450.15"/>
    <n v="4060131041"/>
    <n v="1"/>
    <n v="9.5"/>
    <n v="13"/>
    <n v="5"/>
    <n v="3"/>
    <n v="1"/>
    <n v="3"/>
    <n v="0"/>
    <s v="sim"/>
    <n v="9.5"/>
    <n v="75575.767800000001"/>
    <n v="7955.3440000000001"/>
    <s v="NÃO"/>
    <n v="55687.407999999996"/>
    <s v="SIM"/>
    <n v="55687.407999999996"/>
  </r>
  <r>
    <s v="040601 - Cirurgia cardiovascular"/>
    <s v="Sudeste"/>
    <s v="Muriaé"/>
    <s v="31042 - Carangola"/>
    <x v="0"/>
    <n v="0.99999999999999989"/>
    <n v="11509.7634"/>
    <n v="1"/>
    <n v="10961.65"/>
    <n v="4060131042"/>
    <n v="1"/>
    <n v="0.99999999999999989"/>
    <n v="28.499999999999996"/>
    <n v="9"/>
    <n v="28.499999999999996"/>
    <n v="9"/>
    <n v="3"/>
    <n v="0"/>
    <s v="não"/>
    <n v="0.99999999999999989"/>
    <n v="11509.7634"/>
    <n v="11509.7637"/>
    <s v="NÃO"/>
    <n v="-1.2778404667734832E-12"/>
    <s v="NÃO"/>
    <n v="-1.2169876217882347E-12"/>
  </r>
  <r>
    <s v="040601 - Cirurgia cardiovascular"/>
    <s v="Sudeste"/>
    <s v="Muriaé"/>
    <s v="31042 - Carangola"/>
    <x v="8"/>
    <n v="0"/>
    <n v="0"/>
    <n v="10"/>
    <n v="129977.63"/>
    <n v="4060131042"/>
    <n v="0"/>
    <n v="0"/>
    <n v="28.499999999999996"/>
    <n v="9"/>
    <n v="25.499999999999996"/>
    <n v="8"/>
    <n v="0"/>
    <n v="0"/>
    <s v=" "/>
    <n v="0"/>
    <n v="0"/>
    <n v="9891.1381000000001"/>
    <s v=""/>
    <n v="-98911.380999999994"/>
    <s v="SIM"/>
    <n v="-98911.380999999994"/>
  </r>
  <r>
    <s v="040601 - Cirurgia cardiovascular"/>
    <s v="Sudeste"/>
    <s v="Muriaé"/>
    <s v="31042 - Carangola"/>
    <x v="16"/>
    <n v="23.5"/>
    <n v="186950.58420000001"/>
    <n v="8"/>
    <n v="53624.14"/>
    <n v="4060131042"/>
    <n v="8"/>
    <n v="27.499999999999996"/>
    <n v="28.499999999999996"/>
    <n v="9"/>
    <n v="25.499999999999996"/>
    <n v="8"/>
    <n v="26"/>
    <n v="0"/>
    <s v="não"/>
    <n v="27.499999999999996"/>
    <n v="218771.95980000001"/>
    <n v="7955.3440000000001"/>
    <s v="NÃO"/>
    <n v="123307.83199999999"/>
    <s v="NÃO"/>
    <n v="123307.83199999999"/>
  </r>
  <r>
    <s v="040601 - Cirurgia cardiovascular"/>
    <s v="Sudeste"/>
    <s v="Juiz de Fora"/>
    <s v="31043 - Juiz de Fora/Lima Duarte/Bom Jardim de Minas"/>
    <x v="0"/>
    <n v="6.4999999999999991"/>
    <n v="74813.464200000002"/>
    <n v="5"/>
    <n v="172980.2"/>
    <n v="4060131043"/>
    <n v="5"/>
    <n v="7.5"/>
    <n v="149.5"/>
    <n v="166"/>
    <n v="149.5"/>
    <n v="166"/>
    <n v="5"/>
    <n v="0"/>
    <s v="sim"/>
    <n v="7.5"/>
    <n v="86323.227599999998"/>
    <n v="11509.7637"/>
    <s v="NÃO"/>
    <n v="17264.64554999999"/>
    <s v="SIM"/>
    <n v="17264.64554999999"/>
  </r>
  <r>
    <s v="040601 - Cirurgia cardiovascular"/>
    <s v="Sudeste"/>
    <s v="Juiz de Fora"/>
    <s v="31043 - Juiz de Fora/Lima Duarte/Bom Jardim de Minas"/>
    <x v="8"/>
    <n v="120.49999999999999"/>
    <n v="1191882.1410000001"/>
    <n v="161"/>
    <n v="1540341.12"/>
    <n v="4060131043"/>
    <n v="161"/>
    <n v="142"/>
    <n v="149.5"/>
    <n v="166"/>
    <n v="144.5"/>
    <n v="161"/>
    <n v="145"/>
    <n v="0"/>
    <s v="não"/>
    <n v="142"/>
    <n v="1404541.6103999999"/>
    <n v="9891.1381000000001"/>
    <s v="SIM"/>
    <n v="-242332.88345000014"/>
    <s v="NÃO"/>
    <n v="-234399.73565217407"/>
  </r>
  <r>
    <s v="040601 - Cirurgia cardiovascular"/>
    <s v="Sudeste"/>
    <s v="Juiz de Fora"/>
    <s v="31043 - Juiz de Fora/Lima Duarte/Bom Jardim de Minas"/>
    <x v="7"/>
    <n v="0"/>
    <n v="0"/>
    <n v="8"/>
    <n v="65054.04"/>
    <n v="4060131043"/>
    <n v="0"/>
    <n v="0"/>
    <n v="149.5"/>
    <n v="166"/>
    <n v="-0.5"/>
    <n v="0"/>
    <n v="0"/>
    <n v="0"/>
    <s v=" "/>
    <n v="0"/>
    <n v="0"/>
    <n v="9181.6762999999992"/>
    <s v=""/>
    <n v="-73453.410399999993"/>
    <s v="NÃO"/>
    <n v="-65054.04"/>
  </r>
  <r>
    <s v="040601 - Cirurgia cardiovascular"/>
    <s v="Sudeste"/>
    <s v="Muriaé"/>
    <s v="31044 - Leopoldina/Cataguases"/>
    <x v="0"/>
    <n v="1.5"/>
    <n v="17264.645400000001"/>
    <n v="1"/>
    <n v="16459.740000000002"/>
    <n v="4060131044"/>
    <n v="1"/>
    <n v="1.9999999999999998"/>
    <n v="40.5"/>
    <n v="23"/>
    <n v="40.5"/>
    <n v="23"/>
    <n v="2"/>
    <n v="0"/>
    <s v="não"/>
    <n v="1.9999999999999998"/>
    <n v="23019.527399999999"/>
    <n v="11509.7637"/>
    <s v="NÃO"/>
    <n v="5754.8818499999998"/>
    <s v="SIM"/>
    <n v="5754.8818499999998"/>
  </r>
  <r>
    <s v="040601 - Cirurgia cardiovascular"/>
    <s v="Sudeste"/>
    <s v="Muriaé"/>
    <s v="31044 - Leopoldina/Cataguases"/>
    <x v="8"/>
    <n v="5"/>
    <n v="49455.690600000002"/>
    <n v="11"/>
    <n v="140467.79999999999"/>
    <n v="4060131044"/>
    <n v="11"/>
    <n v="6"/>
    <n v="40.5"/>
    <n v="23"/>
    <n v="38.5"/>
    <n v="22"/>
    <n v="19"/>
    <n v="0"/>
    <s v="não"/>
    <n v="6"/>
    <n v="59346.828600000001"/>
    <n v="9891.1381000000001"/>
    <s v="NÃO"/>
    <n v="-59346.828600000001"/>
    <s v="SIM"/>
    <n v="-59346.828600000001"/>
  </r>
  <r>
    <s v="040601 - Cirurgia cardiovascular"/>
    <s v="Sudeste"/>
    <s v="Muriaé"/>
    <s v="31044 - Leopoldina/Cataguases"/>
    <x v="16"/>
    <n v="28.000000000000004"/>
    <n v="222749.63219999999"/>
    <n v="11"/>
    <n v="87970.49"/>
    <n v="4060131044"/>
    <n v="11"/>
    <n v="32.5"/>
    <n v="40.5"/>
    <n v="23"/>
    <n v="19.5"/>
    <n v="11"/>
    <n v="20"/>
    <n v="0"/>
    <s v="sim"/>
    <n v="32.5"/>
    <n v="258548.6802"/>
    <n v="7955.3440000000001"/>
    <s v="NÃO"/>
    <n v="135240.84800000003"/>
    <s v="SIM"/>
    <n v="135240.84800000003"/>
  </r>
  <r>
    <s v="040601 - Cirurgia cardiovascular"/>
    <s v="Sudeste"/>
    <s v="Muriaé"/>
    <s v="31045 - Muriaé"/>
    <x v="0"/>
    <n v="1.5"/>
    <n v="17264.645400000001"/>
    <n v="2"/>
    <n v="27990.41"/>
    <n v="4060131045"/>
    <n v="2"/>
    <n v="1.9999999999999998"/>
    <n v="38"/>
    <n v="32"/>
    <n v="38"/>
    <n v="32"/>
    <n v="2"/>
    <n v="0"/>
    <s v="não"/>
    <n v="1.9999999999999998"/>
    <n v="23019.527399999999"/>
    <n v="11509.7637"/>
    <s v="NÃO"/>
    <n v="-5754.8818499999998"/>
    <s v="SIM"/>
    <n v="-5754.8818499999998"/>
  </r>
  <r>
    <s v="040601 - Cirurgia cardiovascular"/>
    <s v="Sudeste"/>
    <s v="Muriaé"/>
    <s v="31045 - Muriaé"/>
    <x v="16"/>
    <n v="31.000000000000004"/>
    <n v="246615.6642"/>
    <n v="30"/>
    <n v="243075.52"/>
    <n v="4060131045"/>
    <n v="30"/>
    <n v="36"/>
    <n v="38"/>
    <n v="32"/>
    <n v="36"/>
    <n v="30"/>
    <n v="36"/>
    <n v="0"/>
    <s v="não"/>
    <n v="36"/>
    <n v="286392.38400000002"/>
    <n v="7955.3440000000001"/>
    <s v="NÃO"/>
    <n v="7955.3440000000282"/>
    <s v="SIM"/>
    <n v="7955.3440000000282"/>
  </r>
  <r>
    <s v="040601 - Cirurgia cardiovascular"/>
    <s v="Sudeste"/>
    <s v="Juiz de Fora"/>
    <s v="31046 - Santos Dumont"/>
    <x v="0"/>
    <n v="0.49999999999999994"/>
    <n v="5754.8819999999996"/>
    <n v="1"/>
    <n v="29754.69"/>
    <n v="4060131046"/>
    <n v="1"/>
    <n v="0.49999999999999994"/>
    <n v="12"/>
    <n v="9"/>
    <n v="12"/>
    <n v="9"/>
    <n v="1"/>
    <n v="0"/>
    <s v="não"/>
    <n v="0.49999999999999994"/>
    <n v="5754.8819999999996"/>
    <n v="11509.7637"/>
    <s v="NÃO"/>
    <n v="-5754.8818499999998"/>
    <s v="SIM"/>
    <n v="-5754.8818499999998"/>
  </r>
  <r>
    <s v="040601 - Cirurgia cardiovascular"/>
    <s v="Sudeste"/>
    <s v="Juiz de Fora"/>
    <s v="31046 - Santos Dumont"/>
    <x v="8"/>
    <n v="9.5"/>
    <n v="93965.8122"/>
    <n v="8"/>
    <n v="77506.33"/>
    <n v="4060131046"/>
    <n v="8"/>
    <n v="11.5"/>
    <n v="12"/>
    <n v="9"/>
    <n v="11"/>
    <n v="8"/>
    <n v="11"/>
    <n v="0"/>
    <s v="não"/>
    <n v="11.5"/>
    <n v="113748.0882"/>
    <n v="9891.1381000000001"/>
    <s v="NÃO"/>
    <n v="14836.70715"/>
    <s v="NÃO"/>
    <n v="14836.70715"/>
  </r>
  <r>
    <s v="040601 - Cirurgia cardiovascular"/>
    <s v="Sudeste"/>
    <s v="Juiz de Fora"/>
    <s v="31047 - São João Nepomuceno/Bicas"/>
    <x v="0"/>
    <n v="0.49999999999999994"/>
    <n v="5754.8819999999996"/>
    <n v="0"/>
    <n v="0"/>
    <n v="4060131047"/>
    <n v="0"/>
    <n v="0"/>
    <n v="16.499999999999996"/>
    <n v="17"/>
    <n v="16.499999999999996"/>
    <n v="17"/>
    <n v="0"/>
    <n v="0"/>
    <s v=" "/>
    <n v="0.49999999999999994"/>
    <n v="5754.8819999999996"/>
    <n v="11509.7637"/>
    <s v="NÃO"/>
    <n v="5754.8818499999988"/>
    <m/>
    <n v="5754.8818499999988"/>
  </r>
  <r>
    <s v="040601 - Cirurgia cardiovascular"/>
    <s v="Sudeste"/>
    <s v="Juiz de Fora"/>
    <s v="31047 - São João Nepomuceno/Bicas"/>
    <x v="8"/>
    <n v="13.5"/>
    <n v="133530.36420000001"/>
    <n v="17"/>
    <n v="144576.6"/>
    <n v="4060131047"/>
    <n v="17"/>
    <n v="15.999999999999998"/>
    <n v="16.499999999999996"/>
    <n v="17"/>
    <n v="16.499999999999996"/>
    <n v="17"/>
    <n v="17"/>
    <n v="0"/>
    <s v="não"/>
    <n v="15.999999999999998"/>
    <n v="158258.20980000001"/>
    <n v="9891.1381000000001"/>
    <s v="NÃO"/>
    <n v="-34618.983350000002"/>
    <s v="NÃO"/>
    <n v="-29765.770588235297"/>
  </r>
  <r>
    <s v="040601 - Cirurgia cardiovascular"/>
    <s v="Sudeste"/>
    <s v="Muriaé"/>
    <s v="31048 - Ubá"/>
    <x v="0"/>
    <n v="3"/>
    <n v="34529.291400000002"/>
    <n v="1"/>
    <n v="44971.59"/>
    <n v="4060131048"/>
    <n v="1"/>
    <n v="3.5000000000000004"/>
    <n v="67.5"/>
    <n v="46"/>
    <n v="67.5"/>
    <n v="46"/>
    <n v="1"/>
    <n v="0"/>
    <s v="sim"/>
    <n v="3.5000000000000004"/>
    <n v="40284.1728"/>
    <n v="11509.7637"/>
    <s v="NÃO"/>
    <n v="23019.527399999999"/>
    <s v="SIM"/>
    <n v="23019.527399999999"/>
  </r>
  <r>
    <s v="040601 - Cirurgia cardiovascular"/>
    <s v="Sudeste"/>
    <s v="Muriaé"/>
    <s v="31048 - Ubá"/>
    <x v="8"/>
    <n v="27"/>
    <n v="267060.72840000002"/>
    <n v="43"/>
    <n v="422984.12"/>
    <n v="4060131048"/>
    <n v="43"/>
    <n v="31.5"/>
    <n v="67.5"/>
    <n v="46"/>
    <n v="66.5"/>
    <n v="45"/>
    <n v="64"/>
    <n v="0"/>
    <s v="não"/>
    <n v="31.5"/>
    <n v="311570.84999999998"/>
    <n v="9891.1381000000001"/>
    <s v="NÃO"/>
    <n v="-158258.2096"/>
    <s v="NÃO"/>
    <n v="-157389.44"/>
  </r>
  <r>
    <s v="040601 - Cirurgia cardiovascular"/>
    <s v="Sudeste"/>
    <s v="Muriaé"/>
    <s v="31048 - Ubá"/>
    <x v="16"/>
    <n v="27.499999999999996"/>
    <n v="218771.95980000001"/>
    <n v="2"/>
    <n v="13865.77"/>
    <n v="4060131048"/>
    <n v="2"/>
    <n v="32.5"/>
    <n v="67.5"/>
    <n v="46"/>
    <n v="2.5"/>
    <n v="2"/>
    <n v="3"/>
    <n v="0"/>
    <s v="sim"/>
    <n v="32.5"/>
    <n v="258548.6802"/>
    <n v="7955.3440000000001"/>
    <s v="NÃO"/>
    <n v="202861.27199999997"/>
    <s v="NÃO"/>
    <n v="202861.27199999997"/>
  </r>
  <r>
    <s v="040601 - Cirurgia cardiovascular"/>
    <s v="Norte"/>
    <s v="Montes Claros"/>
    <s v="31049 - Brasília de Minas/São Francisco"/>
    <x v="0"/>
    <n v="2.5"/>
    <n v="28774.4094"/>
    <n v="4"/>
    <n v="136371.76"/>
    <n v="4060131049"/>
    <n v="4"/>
    <n v="3"/>
    <n v="55.5"/>
    <n v="75"/>
    <n v="55.5"/>
    <n v="75"/>
    <n v="3"/>
    <n v="0"/>
    <s v="não"/>
    <n v="3"/>
    <n v="34529.291400000002"/>
    <n v="11509.7637"/>
    <s v="SIM"/>
    <n v="-5754.8818499999998"/>
    <s v="SIM"/>
    <n v="-5754.8818499999998"/>
  </r>
  <r>
    <s v="040601 - Cirurgia cardiovascular"/>
    <s v="Norte"/>
    <s v="Montes Claros"/>
    <s v="31049 - Brasília de Minas/São Francisco"/>
    <x v="14"/>
    <n v="44.5"/>
    <n v="395950.86300000001"/>
    <n v="71"/>
    <n v="634622.25"/>
    <n v="4060131049"/>
    <n v="71"/>
    <n v="52.5"/>
    <n v="55.5"/>
    <n v="75"/>
    <n v="52.5"/>
    <n v="71"/>
    <n v="53"/>
    <n v="0"/>
    <s v="não"/>
    <n v="52.5"/>
    <n v="467133.04080000002"/>
    <n v="8897.7721999999994"/>
    <s v="SIM"/>
    <n v="-75631.063699999999"/>
    <s v="SIM"/>
    <n v="-75631.063699999999"/>
  </r>
  <r>
    <s v="040601 - Cirurgia cardiovascular"/>
    <s v="Norte"/>
    <s v="Montes Claros"/>
    <s v="31050 - Coração de Jesus"/>
    <x v="0"/>
    <n v="0.49999999999999994"/>
    <n v="5754.8819999999996"/>
    <n v="1"/>
    <n v="16451.740000000002"/>
    <n v="4060131050"/>
    <n v="1"/>
    <n v="0.49999999999999994"/>
    <n v="11.5"/>
    <n v="20"/>
    <n v="11.5"/>
    <n v="20"/>
    <n v="1"/>
    <n v="0"/>
    <s v="não"/>
    <n v="0.49999999999999994"/>
    <n v="5754.8819999999996"/>
    <n v="11509.7637"/>
    <s v="NÃO"/>
    <n v="-5754.8818499999998"/>
    <s v="SIM"/>
    <n v="-5754.8818499999998"/>
  </r>
  <r>
    <s v="040601 - Cirurgia cardiovascular"/>
    <s v="Norte"/>
    <s v="Montes Claros"/>
    <s v="31050 - Coração de Jesus"/>
    <x v="14"/>
    <n v="9"/>
    <n v="80079.949800000002"/>
    <n v="19"/>
    <n v="163434.42000000001"/>
    <n v="4060131050"/>
    <n v="19"/>
    <n v="11"/>
    <n v="11.5"/>
    <n v="20"/>
    <n v="10.5"/>
    <n v="19"/>
    <n v="11"/>
    <n v="0"/>
    <s v="não"/>
    <n v="11"/>
    <n v="97875.494399999996"/>
    <n v="8897.7721999999994"/>
    <s v="SIM"/>
    <n v="-17795.544399999999"/>
    <s v="NÃO"/>
    <n v="-17203.623157894737"/>
  </r>
  <r>
    <s v="040601 - Cirurgia cardiovascular"/>
    <s v="Norte"/>
    <s v="Montes Claros"/>
    <s v="31051 - Francisco Sá"/>
    <x v="0"/>
    <n v="0.49999999999999994"/>
    <n v="5754.8819999999996"/>
    <n v="1"/>
    <n v="29746.69"/>
    <n v="4060131051"/>
    <n v="1"/>
    <n v="0.49999999999999994"/>
    <n v="17"/>
    <n v="30"/>
    <n v="17"/>
    <n v="30"/>
    <n v="1"/>
    <n v="0"/>
    <s v="não"/>
    <n v="0.49999999999999994"/>
    <n v="5754.8819999999996"/>
    <n v="11509.7637"/>
    <s v="NÃO"/>
    <n v="-5754.8818499999998"/>
    <s v="SIM"/>
    <n v="-5754.8818499999998"/>
  </r>
  <r>
    <s v="040601 - Cirurgia cardiovascular"/>
    <s v="Norte"/>
    <s v="Montes Claros"/>
    <s v="31051 - Francisco Sá"/>
    <x v="14"/>
    <n v="14.000000000000002"/>
    <n v="124568.811"/>
    <n v="29"/>
    <n v="227682.35"/>
    <n v="4060131051"/>
    <n v="29"/>
    <n v="16.5"/>
    <n v="17"/>
    <n v="30"/>
    <n v="16"/>
    <n v="29"/>
    <n v="16"/>
    <n v="0"/>
    <s v="não"/>
    <n v="16.5"/>
    <n v="146813.24160000001"/>
    <n v="8897.7721999999994"/>
    <s v="SIM"/>
    <n v="-17795.544399999984"/>
    <s v="NÃO"/>
    <n v="-15702.231034482744"/>
  </r>
  <r>
    <s v="040601 - Cirurgia cardiovascular"/>
    <s v="Norte"/>
    <s v="Montes Claros"/>
    <s v="31052 - Janaúba/Monte Azul"/>
    <x v="0"/>
    <n v="2.5"/>
    <n v="28774.4094"/>
    <n v="5"/>
    <n v="117339.4"/>
    <n v="4060131052"/>
    <n v="5"/>
    <n v="3"/>
    <n v="63"/>
    <n v="94"/>
    <n v="63"/>
    <n v="94"/>
    <n v="3"/>
    <n v="0"/>
    <s v="não"/>
    <n v="3"/>
    <n v="34529.291400000002"/>
    <n v="11509.7637"/>
    <s v="SIM"/>
    <n v="-5754.8818499999998"/>
    <s v="SIM"/>
    <n v="-5754.8818499999998"/>
  </r>
  <r>
    <s v="040601 - Cirurgia cardiovascular"/>
    <s v="Norte"/>
    <s v="Montes Claros"/>
    <s v="31052 - Janaúba/Monte Azul"/>
    <x v="14"/>
    <n v="51"/>
    <n v="453786.38219999999"/>
    <n v="89"/>
    <n v="800874.9"/>
    <n v="4060131052"/>
    <n v="89"/>
    <n v="60"/>
    <n v="63"/>
    <n v="94"/>
    <n v="60"/>
    <n v="89"/>
    <n v="60"/>
    <n v="0"/>
    <s v="não"/>
    <n v="60"/>
    <n v="533866.33200000005"/>
    <n v="8897.7721999999994"/>
    <s v="SIM"/>
    <n v="-80079.949800000002"/>
    <s v="SIM"/>
    <n v="-80079.949800000002"/>
  </r>
  <r>
    <s v="040601 - Cirurgia cardiovascular"/>
    <s v="Norte"/>
    <s v="Montes Claros"/>
    <s v="31052 - Janaúba/Monte Azul"/>
    <x v="6"/>
    <n v="0"/>
    <n v="0"/>
    <n v="2"/>
    <n v="78560.84"/>
    <n v="4060131052"/>
    <n v="0"/>
    <n v="0"/>
    <n v="63"/>
    <n v="94"/>
    <n v="0"/>
    <n v="0"/>
    <n v="0"/>
    <n v="0"/>
    <s v=" "/>
    <n v="0"/>
    <n v="0"/>
    <n v="13886.141299999999"/>
    <s v=""/>
    <n v="-27772.282599999999"/>
    <s v="SIM"/>
    <n v="-27772.282599999999"/>
  </r>
  <r>
    <s v="040601 - Cirurgia cardiovascular"/>
    <s v="Norte"/>
    <s v="Montes Claros"/>
    <s v="31053 - Januária"/>
    <x v="0"/>
    <n v="0.99999999999999989"/>
    <n v="11509.7634"/>
    <n v="0"/>
    <n v="0"/>
    <n v="4060131053"/>
    <n v="0"/>
    <n v="0"/>
    <n v="26.000000000000004"/>
    <n v="14"/>
    <n v="26.000000000000004"/>
    <n v="14"/>
    <n v="0"/>
    <n v="0"/>
    <s v=" "/>
    <n v="0.99999999999999989"/>
    <n v="11509.7634"/>
    <n v="11509.7637"/>
    <s v="NÃO"/>
    <n v="11509.763699999998"/>
    <m/>
    <n v="11509.763699999998"/>
  </r>
  <r>
    <s v="040601 - Cirurgia cardiovascular"/>
    <s v="Norte"/>
    <s v="Montes Claros"/>
    <s v="31053 - Januária"/>
    <x v="14"/>
    <n v="21"/>
    <n v="186853.2162"/>
    <n v="14"/>
    <n v="126137.19"/>
    <n v="4060131053"/>
    <n v="14"/>
    <n v="25.000000000000004"/>
    <n v="26.000000000000004"/>
    <n v="14"/>
    <n v="26.000000000000004"/>
    <n v="14"/>
    <n v="26"/>
    <n v="0"/>
    <s v="não"/>
    <n v="25.000000000000004"/>
    <n v="222444.30480000001"/>
    <n v="8897.7721999999994"/>
    <s v="NÃO"/>
    <n v="62284.405399999996"/>
    <s v="SIM"/>
    <n v="62284.405399999996"/>
  </r>
  <r>
    <s v="040601 - Cirurgia cardiovascular"/>
    <s v="Norte"/>
    <s v="Montes Claros"/>
    <s v="31054 - Montes Claros/Bocaiúva"/>
    <x v="0"/>
    <n v="4.5"/>
    <n v="51793.936800000003"/>
    <n v="10"/>
    <n v="288253.89"/>
    <n v="4060131054"/>
    <n v="10"/>
    <n v="5.5"/>
    <n v="104.99999999999999"/>
    <n v="217"/>
    <n v="104.99999999999999"/>
    <n v="217"/>
    <n v="5"/>
    <n v="0"/>
    <s v="não"/>
    <n v="5.5"/>
    <n v="63303.700199999999"/>
    <n v="11509.7637"/>
    <s v="SIM"/>
    <n v="-5754.8818499999998"/>
    <s v="SIM"/>
    <n v="-5754.8818499999998"/>
  </r>
  <r>
    <s v="040601 - Cirurgia cardiovascular"/>
    <s v="Norte"/>
    <s v="Montes Claros"/>
    <s v="31054 - Montes Claros/Bocaiúva"/>
    <x v="14"/>
    <n v="84.5"/>
    <n v="751861.75080000004"/>
    <n v="207"/>
    <n v="1725857.65"/>
    <n v="4060131054"/>
    <n v="207"/>
    <n v="99.499999999999986"/>
    <n v="104.99999999999999"/>
    <n v="217"/>
    <n v="99.999999999999986"/>
    <n v="207"/>
    <n v="100"/>
    <n v="0"/>
    <s v="não"/>
    <n v="99.499999999999986"/>
    <n v="885328.33380000002"/>
    <n v="8897.7721999999994"/>
    <s v="SIM"/>
    <n v="-137915.46909999999"/>
    <s v="NÃO"/>
    <n v="-129230.8868357488"/>
  </r>
  <r>
    <s v="040601 - Cirurgia cardiovascular"/>
    <s v="Norte"/>
    <s v="Montes Claros"/>
    <s v="31054 - Montes Claros/Bocaiúva"/>
    <x v="6"/>
    <n v="0"/>
    <n v="0"/>
    <n v="2"/>
    <n v="77030.649999999994"/>
    <n v="4060131054"/>
    <n v="0"/>
    <n v="0"/>
    <n v="104.99999999999999"/>
    <n v="217"/>
    <n v="-1.4210854715202004E-14"/>
    <n v="0"/>
    <n v="0"/>
    <n v="0"/>
    <s v=" "/>
    <n v="0"/>
    <n v="0"/>
    <n v="13886.141299999999"/>
    <s v=""/>
    <n v="-27772.282599999999"/>
    <s v="SIM"/>
    <n v="-27772.282599999999"/>
  </r>
  <r>
    <s v="040601 - Cirurgia cardiovascular"/>
    <s v="Norte"/>
    <s v="Montes Claros"/>
    <s v="31055 - Pirapora"/>
    <x v="0"/>
    <n v="1.5"/>
    <n v="17264.645400000001"/>
    <n v="4"/>
    <n v="42031.71"/>
    <n v="4060131055"/>
    <n v="4"/>
    <n v="1.9999999999999998"/>
    <n v="32.499999999999993"/>
    <n v="27"/>
    <n v="32.499999999999993"/>
    <n v="27"/>
    <n v="5"/>
    <n v="0"/>
    <s v="não"/>
    <n v="1.9999999999999998"/>
    <n v="23019.527399999999"/>
    <n v="11509.7637"/>
    <s v="NÃO"/>
    <n v="-28774.409249999997"/>
    <s v="NÃO"/>
    <n v="-26269.818749999999"/>
  </r>
  <r>
    <s v="040601 - Cirurgia cardiovascular"/>
    <s v="Norte"/>
    <s v="Montes Claros"/>
    <s v="31055 - Pirapora"/>
    <x v="14"/>
    <n v="25.999999999999996"/>
    <n v="231342.07740000001"/>
    <n v="23"/>
    <n v="184753.02"/>
    <n v="4060131055"/>
    <n v="23"/>
    <n v="30.499999999999996"/>
    <n v="32.499999999999993"/>
    <n v="27"/>
    <n v="27.499999999999993"/>
    <n v="23"/>
    <n v="28"/>
    <n v="0"/>
    <s v="não"/>
    <n v="30.499999999999996"/>
    <n v="271382.05200000003"/>
    <n v="8897.7721999999994"/>
    <s v="NÃO"/>
    <n v="26693.316599999966"/>
    <s v="NÃO"/>
    <n v="26693.316599999966"/>
  </r>
  <r>
    <s v="040601 - Cirurgia cardiovascular"/>
    <s v="Norte"/>
    <s v="Montes Claros"/>
    <s v="31056 - Salinas/Taiobeiras"/>
    <x v="0"/>
    <n v="1.9999999999999998"/>
    <n v="23019.527399999999"/>
    <n v="7"/>
    <n v="190358.3"/>
    <n v="4060131056"/>
    <n v="7"/>
    <n v="2.5"/>
    <n v="47"/>
    <n v="49"/>
    <n v="47"/>
    <n v="49"/>
    <n v="7"/>
    <n v="0"/>
    <s v="não"/>
    <n v="2.5"/>
    <n v="28774.4094"/>
    <n v="11509.7637"/>
    <s v="NÃO"/>
    <n v="-57548.818499999994"/>
    <s v="SIM"/>
    <n v="-57548.818499999994"/>
  </r>
  <r>
    <s v="040601 - Cirurgia cardiovascular"/>
    <s v="Norte"/>
    <s v="Montes Claros"/>
    <s v="31056 - Salinas/Taiobeiras"/>
    <x v="14"/>
    <n v="38"/>
    <n v="338115.34379999997"/>
    <n v="42"/>
    <n v="373509.67"/>
    <n v="4060131056"/>
    <n v="42"/>
    <n v="44.5"/>
    <n v="47"/>
    <n v="49"/>
    <n v="40"/>
    <n v="42"/>
    <n v="40"/>
    <n v="0"/>
    <s v="não"/>
    <n v="44.5"/>
    <n v="395950.86300000001"/>
    <n v="8897.7721999999994"/>
    <s v="SIM"/>
    <n v="-17795.544399999999"/>
    <s v="NÃO"/>
    <n v="-17786.17476190476"/>
  </r>
  <r>
    <s v="040601 - Cirurgia cardiovascular"/>
    <s v="Noroeste"/>
    <s v="Patos de Minas"/>
    <s v="31057 - Patos de Minas"/>
    <x v="0"/>
    <n v="0"/>
    <n v="0"/>
    <n v="1"/>
    <n v="14207.11"/>
    <n v="4060131057"/>
    <n v="0"/>
    <n v="0"/>
    <n v="78"/>
    <n v="88"/>
    <n v="78"/>
    <n v="88"/>
    <n v="0"/>
    <n v="0"/>
    <s v=" "/>
    <n v="0"/>
    <n v="0"/>
    <n v="11509.7637"/>
    <s v=""/>
    <n v="-11509.7637"/>
    <s v="SIM"/>
    <n v="-11509.7637"/>
  </r>
  <r>
    <s v="040601 - Cirurgia cardiovascular"/>
    <s v="Noroeste"/>
    <s v="Patos de Minas"/>
    <s v="31057 - Patos de Minas"/>
    <x v="14"/>
    <n v="0"/>
    <n v="0"/>
    <n v="1"/>
    <n v="9781.7999999999993"/>
    <n v="4060131057"/>
    <n v="0"/>
    <n v="0"/>
    <n v="78"/>
    <n v="88"/>
    <n v="78"/>
    <n v="88"/>
    <n v="0"/>
    <n v="0"/>
    <s v=" "/>
    <n v="0"/>
    <n v="0"/>
    <n v="8897.7721999999994"/>
    <s v=""/>
    <n v="-8897.7721999999994"/>
    <s v="SIM"/>
    <n v="-8897.7721999999994"/>
  </r>
  <r>
    <s v="040601 - Cirurgia cardiovascular"/>
    <s v="Noroeste"/>
    <s v="Patos de Minas"/>
    <s v="31057 - Patos de Minas"/>
    <x v="17"/>
    <n v="50.499999999999993"/>
    <n v="417739.12079999998"/>
    <n v="80"/>
    <n v="626251.93999999994"/>
    <n v="4060131057"/>
    <n v="80"/>
    <n v="59.000000000000007"/>
    <n v="78"/>
    <n v="88"/>
    <n v="78"/>
    <n v="88"/>
    <n v="71"/>
    <n v="0"/>
    <s v="não"/>
    <n v="59.000000000000007"/>
    <n v="488051.64600000001"/>
    <n v="8272.0617999999995"/>
    <s v="SIM"/>
    <n v="-169577.26690000005"/>
    <s v="NÃO"/>
    <n v="-160477.05962500005"/>
  </r>
  <r>
    <s v="040601 - Cirurgia cardiovascular"/>
    <s v="Noroeste"/>
    <s v="Patos de Minas"/>
    <s v="31057 - Patos de Minas"/>
    <x v="6"/>
    <n v="15.999999999999998"/>
    <n v="222178.26060000001"/>
    <n v="8"/>
    <n v="168919.56"/>
    <n v="4060131057"/>
    <n v="8"/>
    <n v="19"/>
    <n v="78"/>
    <n v="88"/>
    <n v="7"/>
    <n v="8"/>
    <n v="7"/>
    <n v="1"/>
    <s v="sim"/>
    <n v="19"/>
    <n v="263836.68479999999"/>
    <n v="13886.141299999999"/>
    <s v="SIM"/>
    <n v="124975.27169999997"/>
    <s v="SIM"/>
    <n v="124975.27169999997"/>
  </r>
  <r>
    <s v="040601 - Cirurgia cardiovascular"/>
    <s v="Noroeste"/>
    <s v="Patos de Minas"/>
    <s v="31057 - Patos de Minas"/>
    <x v="7"/>
    <n v="0"/>
    <n v="0"/>
    <n v="1"/>
    <n v="9344.7900000000009"/>
    <n v="4060131057"/>
    <n v="0"/>
    <n v="0"/>
    <n v="78"/>
    <n v="88"/>
    <n v="0"/>
    <n v="0"/>
    <n v="0"/>
    <n v="0"/>
    <s v=" "/>
    <n v="0"/>
    <n v="0"/>
    <n v="9181.6762999999992"/>
    <s v=""/>
    <n v="-9181.6762999999992"/>
    <s v="SIM"/>
    <n v="-9181.6762999999992"/>
  </r>
  <r>
    <s v="040601 - Cirurgia cardiovascular"/>
    <s v="Noroeste"/>
    <s v="Patos de Minas"/>
    <s v="31058 - Unaí"/>
    <x v="0"/>
    <n v="0"/>
    <n v="0"/>
    <n v="2"/>
    <n v="15517.53"/>
    <n v="4060131058"/>
    <n v="0"/>
    <n v="0"/>
    <n v="58"/>
    <n v="36"/>
    <n v="58"/>
    <n v="36"/>
    <n v="0"/>
    <n v="0"/>
    <s v=" "/>
    <n v="0"/>
    <n v="0"/>
    <n v="11509.7637"/>
    <s v=""/>
    <n v="-23019.527399999999"/>
    <s v="NÃO"/>
    <n v="-15517.53"/>
  </r>
  <r>
    <s v="040601 - Cirurgia cardiovascular"/>
    <s v="Noroeste"/>
    <s v="Patos de Minas"/>
    <s v="31058 - Unaí"/>
    <x v="17"/>
    <n v="37"/>
    <n v="306066.2868"/>
    <n v="30"/>
    <n v="261539.66"/>
    <n v="4060131058"/>
    <n v="30"/>
    <n v="44"/>
    <n v="58"/>
    <n v="36"/>
    <n v="58"/>
    <n v="36"/>
    <n v="48"/>
    <n v="0"/>
    <s v="não"/>
    <n v="44"/>
    <n v="363970.71899999998"/>
    <n v="8272.0617999999995"/>
    <s v="NÃO"/>
    <n v="57904.4326"/>
    <s v="SIM"/>
    <n v="57904.4326"/>
  </r>
  <r>
    <s v="040601 - Cirurgia cardiovascular"/>
    <s v="Noroeste"/>
    <s v="Patos de Minas"/>
    <s v="31058 - Unaí"/>
    <x v="6"/>
    <n v="12"/>
    <n v="166633.69560000001"/>
    <n v="6"/>
    <n v="110227.28"/>
    <n v="4060131058"/>
    <n v="6"/>
    <n v="14.000000000000002"/>
    <n v="58"/>
    <n v="36"/>
    <n v="10"/>
    <n v="6"/>
    <n v="10"/>
    <n v="0"/>
    <s v="sim"/>
    <n v="14.000000000000002"/>
    <n v="194405.97839999999"/>
    <n v="13886.141299999999"/>
    <s v="NÃO"/>
    <n v="83316.847799999989"/>
    <s v="SIM"/>
    <n v="83316.847799999989"/>
  </r>
  <r>
    <s v="040601 - Cirurgia cardiovascular"/>
    <s v="Leste do Sul"/>
    <s v="Ponte Nova"/>
    <s v="31059 - Manhuaçu"/>
    <x v="9"/>
    <n v="0"/>
    <n v="0"/>
    <n v="2"/>
    <n v="26438.23"/>
    <n v="4060131059"/>
    <n v="0"/>
    <n v="0"/>
    <n v="73.5"/>
    <n v="40"/>
    <n v="73.5"/>
    <n v="40"/>
    <n v="0"/>
    <n v="0"/>
    <s v=" "/>
    <n v="0"/>
    <n v="0"/>
    <n v="9225.3716999999997"/>
    <s v=""/>
    <n v="-18450.743399999999"/>
    <s v="SIM"/>
    <n v="-18450.743399999999"/>
  </r>
  <r>
    <s v="040601 - Cirurgia cardiovascular"/>
    <s v="Leste do Sul"/>
    <s v="Ponte Nova"/>
    <s v="31059 - Manhuaçu"/>
    <x v="0"/>
    <n v="27"/>
    <n v="310763.61959999998"/>
    <n v="26"/>
    <n v="293251.31"/>
    <n v="4060131059"/>
    <n v="26"/>
    <n v="31.999999999999996"/>
    <n v="73.5"/>
    <n v="40"/>
    <n v="73.5"/>
    <n v="40"/>
    <n v="48"/>
    <n v="0"/>
    <s v="não"/>
    <n v="31.999999999999996"/>
    <n v="368312.43839999998"/>
    <n v="11509.7637"/>
    <s v="NÃO"/>
    <n v="11509.7637"/>
    <s v="NÃO"/>
    <n v="11509.7637"/>
  </r>
  <r>
    <s v="040601 - Cirurgia cardiovascular"/>
    <s v="Leste do Sul"/>
    <s v="Ponte Nova"/>
    <s v="31059 - Manhuaçu"/>
    <x v="8"/>
    <n v="0"/>
    <n v="0"/>
    <n v="1"/>
    <n v="11965.6"/>
    <n v="4060131059"/>
    <n v="0"/>
    <n v="0"/>
    <n v="73.5"/>
    <n v="40"/>
    <n v="25.5"/>
    <n v="14"/>
    <n v="0"/>
    <n v="0"/>
    <s v=" "/>
    <n v="0"/>
    <n v="0"/>
    <n v="9891.1381000000001"/>
    <s v=""/>
    <n v="-9891.1381000000001"/>
    <s v="SIM"/>
    <n v="-9891.1381000000001"/>
  </r>
  <r>
    <s v="040601 - Cirurgia cardiovascular"/>
    <s v="Leste do Sul"/>
    <s v="Ponte Nova"/>
    <s v="31059 - Manhuaçu"/>
    <x v="16"/>
    <n v="0"/>
    <n v="0"/>
    <n v="3"/>
    <n v="21104.12"/>
    <n v="4060131059"/>
    <n v="0"/>
    <n v="0"/>
    <n v="73.5"/>
    <n v="40"/>
    <n v="25.5"/>
    <n v="14"/>
    <n v="0"/>
    <n v="0"/>
    <s v=" "/>
    <n v="0"/>
    <n v="0"/>
    <n v="7955.3440000000001"/>
    <s v=""/>
    <n v="-23866.031999999999"/>
    <s v="NÃO"/>
    <n v="-21104.12"/>
  </r>
  <r>
    <s v="040601 - Cirurgia cardiovascular"/>
    <s v="Leste do Sul"/>
    <s v="Ponte Nova"/>
    <s v="31059 - Manhuaçu"/>
    <x v="18"/>
    <n v="35.5"/>
    <n v="315988.62060000002"/>
    <n v="14"/>
    <n v="129306.36"/>
    <n v="4060131059"/>
    <n v="14"/>
    <n v="41.5"/>
    <n v="73.5"/>
    <n v="40"/>
    <n v="25.5"/>
    <n v="14"/>
    <n v="26"/>
    <n v="0"/>
    <s v="sim"/>
    <n v="41.5"/>
    <n v="369395.14799999999"/>
    <n v="8901.0879000000004"/>
    <s v="NÃO"/>
    <n v="191373.38985000001"/>
    <s v="SIM"/>
    <n v="191373.38985000001"/>
  </r>
  <r>
    <s v="040601 - Cirurgia cardiovascular"/>
    <s v="Leste do Sul"/>
    <s v="Ponte Nova"/>
    <s v="31060 - Ponte Nova"/>
    <x v="0"/>
    <n v="10.5"/>
    <n v="120852.519"/>
    <n v="12"/>
    <n v="142492.64000000001"/>
    <n v="4060131060"/>
    <n v="12"/>
    <n v="12.500000000000002"/>
    <n v="51"/>
    <n v="66"/>
    <n v="51"/>
    <n v="66"/>
    <n v="9"/>
    <n v="0"/>
    <s v="sim"/>
    <n v="12.500000000000002"/>
    <n v="143872.04639999999"/>
    <n v="11509.7637"/>
    <s v="SIM"/>
    <n v="17264.645550000001"/>
    <s v="SIM"/>
    <n v="17264.645550000001"/>
  </r>
  <r>
    <s v="040601 - Cirurgia cardiovascular"/>
    <s v="Leste do Sul"/>
    <s v="Ponte Nova"/>
    <s v="31060 - Ponte Nova"/>
    <x v="16"/>
    <n v="0"/>
    <n v="0"/>
    <n v="1"/>
    <n v="8482.5499999999993"/>
    <n v="4060131060"/>
    <n v="0"/>
    <n v="0"/>
    <n v="51"/>
    <n v="66"/>
    <n v="42"/>
    <n v="54"/>
    <n v="0"/>
    <n v="0"/>
    <s v=" "/>
    <n v="0"/>
    <n v="0"/>
    <n v="7955.3440000000001"/>
    <s v=""/>
    <n v="-7955.3440000000001"/>
    <s v="SIM"/>
    <n v="-7955.3440000000001"/>
  </r>
  <r>
    <s v="040601 - Cirurgia cardiovascular"/>
    <s v="Leste do Sul"/>
    <s v="Ponte Nova"/>
    <s v="31060 - Ponte Nova"/>
    <x v="18"/>
    <n v="33"/>
    <n v="293735.90039999998"/>
    <n v="54"/>
    <n v="435094.74"/>
    <n v="4060131060"/>
    <n v="54"/>
    <n v="38.5"/>
    <n v="51"/>
    <n v="66"/>
    <n v="42"/>
    <n v="54"/>
    <n v="42"/>
    <n v="0"/>
    <s v="não"/>
    <n v="38.5"/>
    <n v="342691.88400000002"/>
    <n v="8901.0879000000004"/>
    <s v="SIM"/>
    <n v="-80109.791100000002"/>
    <s v="NÃO"/>
    <n v="-72515.789999999994"/>
  </r>
  <r>
    <s v="040601 - Cirurgia cardiovascular"/>
    <s v="Leste do Sul"/>
    <s v="Ponte Nova"/>
    <s v="31061 - Viçosa"/>
    <x v="0"/>
    <n v="6.4999999999999991"/>
    <n v="74813.464200000002"/>
    <n v="5"/>
    <n v="45040.63"/>
    <n v="4060131061"/>
    <n v="5"/>
    <n v="7.5"/>
    <n v="31"/>
    <n v="18"/>
    <n v="31"/>
    <n v="18"/>
    <n v="9"/>
    <n v="0"/>
    <s v="não"/>
    <n v="7.5"/>
    <n v="86323.227599999998"/>
    <n v="11509.7637"/>
    <s v="NÃO"/>
    <n v="17264.64554999999"/>
    <s v="NÃO"/>
    <n v="17264.64554999999"/>
  </r>
  <r>
    <s v="040601 - Cirurgia cardiovascular"/>
    <s v="Leste do Sul"/>
    <s v="Ponte Nova"/>
    <s v="31061 - Viçosa"/>
    <x v="8"/>
    <n v="0"/>
    <n v="0"/>
    <n v="1"/>
    <n v="6216.02"/>
    <n v="4060131061"/>
    <n v="0"/>
    <n v="0"/>
    <n v="31"/>
    <n v="18"/>
    <n v="22"/>
    <n v="13"/>
    <n v="0"/>
    <n v="0"/>
    <s v=" "/>
    <n v="0"/>
    <n v="0"/>
    <n v="9891.1381000000001"/>
    <s v=""/>
    <n v="-9891.1381000000001"/>
    <s v="NÃO"/>
    <n v="-6216.02"/>
  </r>
  <r>
    <s v="040601 - Cirurgia cardiovascular"/>
    <s v="Leste do Sul"/>
    <s v="Ponte Nova"/>
    <s v="31061 - Viçosa"/>
    <x v="18"/>
    <n v="20"/>
    <n v="178021.758"/>
    <n v="13"/>
    <n v="125166.74"/>
    <n v="4060131061"/>
    <n v="13"/>
    <n v="23.5"/>
    <n v="31"/>
    <n v="18"/>
    <n v="22"/>
    <n v="13"/>
    <n v="22"/>
    <n v="0"/>
    <s v="não"/>
    <n v="23.5"/>
    <n v="209175.56580000001"/>
    <n v="8901.0879000000004"/>
    <s v="NÃO"/>
    <n v="62307.615300000005"/>
    <s v="SIM"/>
    <n v="62307.615300000005"/>
  </r>
  <r>
    <s v="040601 - Cirurgia cardiovascular"/>
    <s v="Nordeste"/>
    <s v="Teófilo Otoni"/>
    <s v="31062 - Águas Formosas"/>
    <x v="0"/>
    <n v="3"/>
    <n v="34529.291400000002"/>
    <n v="1"/>
    <n v="11711.93"/>
    <n v="4060131062"/>
    <n v="1"/>
    <n v="3.5000000000000004"/>
    <n v="14"/>
    <n v="6"/>
    <n v="14"/>
    <n v="6"/>
    <n v="2"/>
    <n v="0"/>
    <s v="sim"/>
    <n v="3.5000000000000004"/>
    <n v="40284.1728"/>
    <n v="11509.7637"/>
    <s v="NÃO"/>
    <n v="23019.527399999999"/>
    <s v="SIM"/>
    <n v="23019.527399999999"/>
  </r>
  <r>
    <s v="040601 - Cirurgia cardiovascular"/>
    <s v="Nordeste"/>
    <s v="Teófilo Otoni"/>
    <s v="31062 - Águas Formosas"/>
    <x v="12"/>
    <n v="9"/>
    <n v="87217.338000000003"/>
    <n v="5"/>
    <n v="41942.699999999997"/>
    <n v="4060131062"/>
    <n v="5"/>
    <n v="10.5"/>
    <n v="14"/>
    <n v="6"/>
    <n v="12"/>
    <n v="5"/>
    <n v="12"/>
    <n v="0"/>
    <s v="não"/>
    <n v="10.5"/>
    <n v="101753.56080000001"/>
    <n v="9690.8153000000002"/>
    <s v="NÃO"/>
    <n v="38763.261200000001"/>
    <s v="NÃO"/>
    <n v="38763.261200000001"/>
  </r>
  <r>
    <s v="040601 - Cirurgia cardiovascular"/>
    <s v="Nordeste"/>
    <s v="Teófilo Otoni"/>
    <s v="31063 - Almenara"/>
    <x v="0"/>
    <n v="8.5"/>
    <n v="97832.991599999994"/>
    <n v="7"/>
    <n v="69317.850000000006"/>
    <n v="4060131063"/>
    <n v="7"/>
    <n v="10"/>
    <n v="41"/>
    <n v="10"/>
    <n v="41"/>
    <n v="10"/>
    <n v="29"/>
    <n v="0"/>
    <s v="não"/>
    <n v="10"/>
    <n v="115097.637"/>
    <n v="11509.7637"/>
    <s v="NÃO"/>
    <n v="17264.645550000001"/>
    <s v="NÃO"/>
    <n v="17264.645550000001"/>
  </r>
  <r>
    <s v="040601 - Cirurgia cardiovascular"/>
    <s v="Nordeste"/>
    <s v="Teófilo Otoni"/>
    <s v="31063 - Almenara"/>
    <x v="12"/>
    <n v="26.500000000000004"/>
    <n v="256806.6054"/>
    <n v="3"/>
    <n v="33324.58"/>
    <n v="4060131063"/>
    <n v="3"/>
    <n v="31.000000000000004"/>
    <n v="41"/>
    <n v="10"/>
    <n v="12"/>
    <n v="3"/>
    <n v="12"/>
    <n v="0"/>
    <s v="sim"/>
    <n v="31.000000000000004"/>
    <n v="300415.27439999999"/>
    <n v="9690.8153000000002"/>
    <s v="NÃO"/>
    <n v="227734.15955000004"/>
    <s v="SIM"/>
    <n v="227734.15955000004"/>
  </r>
  <r>
    <s v="040601 - Cirurgia cardiovascular"/>
    <s v="Nordeste"/>
    <s v="Teófilo Otoni"/>
    <s v="31064 - Araçuaí"/>
    <x v="0"/>
    <n v="4.5"/>
    <n v="51793.936800000003"/>
    <n v="1"/>
    <n v="38914.730000000003"/>
    <n v="4060131064"/>
    <n v="1"/>
    <n v="5"/>
    <n v="21.5"/>
    <n v="7"/>
    <n v="21.5"/>
    <n v="7"/>
    <n v="3"/>
    <n v="0"/>
    <s v="sim"/>
    <n v="5"/>
    <n v="57548.818800000001"/>
    <n v="11509.7637"/>
    <s v="NÃO"/>
    <n v="40284.17295"/>
    <s v="SIM"/>
    <n v="40284.17295"/>
  </r>
  <r>
    <s v="040601 - Cirurgia cardiovascular"/>
    <s v="Nordeste"/>
    <s v="Teófilo Otoni"/>
    <s v="31064 - Araçuaí"/>
    <x v="15"/>
    <n v="0"/>
    <n v="0"/>
    <n v="2"/>
    <n v="15094.67"/>
    <n v="4060131064"/>
    <n v="0"/>
    <n v="0"/>
    <n v="21.5"/>
    <n v="7"/>
    <n v="18.5"/>
    <n v="6"/>
    <n v="0"/>
    <n v="0"/>
    <s v=" "/>
    <n v="0"/>
    <n v="0"/>
    <n v="9502.1337999999996"/>
    <s v=""/>
    <n v="-19004.267599999999"/>
    <s v="NÃO"/>
    <n v="-15094.67"/>
  </r>
  <r>
    <s v="040601 - Cirurgia cardiovascular"/>
    <s v="Nordeste"/>
    <s v="Teófilo Otoni"/>
    <s v="31064 - Araçuaí"/>
    <x v="14"/>
    <n v="0"/>
    <n v="0"/>
    <n v="1"/>
    <n v="1899.12"/>
    <n v="4060131064"/>
    <n v="0"/>
    <n v="0"/>
    <n v="21.5"/>
    <n v="7"/>
    <n v="18.5"/>
    <n v="6"/>
    <n v="0"/>
    <n v="0"/>
    <s v=" "/>
    <n v="0"/>
    <n v="0"/>
    <n v="8897.7721999999994"/>
    <s v=""/>
    <n v="-8897.7721999999994"/>
    <s v="NÃO"/>
    <n v="-1899.12"/>
  </r>
  <r>
    <s v="040601 - Cirurgia cardiovascular"/>
    <s v="Nordeste"/>
    <s v="Teófilo Otoni"/>
    <s v="31064 - Araçuaí"/>
    <x v="12"/>
    <n v="14.000000000000002"/>
    <n v="135671.41440000001"/>
    <n v="6"/>
    <n v="60279.79"/>
    <n v="4060131064"/>
    <n v="6"/>
    <n v="16.5"/>
    <n v="21.5"/>
    <n v="7"/>
    <n v="18.5"/>
    <n v="6"/>
    <n v="19"/>
    <n v="0"/>
    <s v="não"/>
    <n v="16.5"/>
    <n v="159898.45259999999"/>
    <n v="9690.8153000000002"/>
    <s v="NÃO"/>
    <n v="77526.522400000016"/>
    <s v="SIM"/>
    <n v="77526.522400000016"/>
  </r>
  <r>
    <s v="040601 - Cirurgia cardiovascular"/>
    <s v="Nordeste"/>
    <s v="Teófilo Otoni"/>
    <s v="31065 - Itaobim"/>
    <x v="0"/>
    <n v="3.9999999999999996"/>
    <n v="46039.054799999998"/>
    <n v="1"/>
    <n v="16963.71"/>
    <n v="4060131065"/>
    <n v="1"/>
    <n v="4.5"/>
    <n v="19.5"/>
    <n v="6"/>
    <n v="19.5"/>
    <n v="6"/>
    <n v="3"/>
    <n v="0"/>
    <s v="sim"/>
    <n v="4.5"/>
    <n v="51793.936800000003"/>
    <n v="11509.7637"/>
    <s v="NÃO"/>
    <n v="34529.291099999995"/>
    <s v="SIM"/>
    <n v="34529.291099999995"/>
  </r>
  <r>
    <s v="040601 - Cirurgia cardiovascular"/>
    <s v="Nordeste"/>
    <s v="Teófilo Otoni"/>
    <s v="31065 - Itaobim"/>
    <x v="15"/>
    <n v="0"/>
    <n v="0"/>
    <n v="1"/>
    <n v="9883.69"/>
    <n v="4060131065"/>
    <n v="0"/>
    <n v="0"/>
    <n v="19.5"/>
    <n v="6"/>
    <n v="16.5"/>
    <n v="5"/>
    <n v="0"/>
    <n v="0"/>
    <s v=" "/>
    <n v="0"/>
    <n v="0"/>
    <n v="9502.1337999999996"/>
    <s v=""/>
    <n v="-9502.1337999999996"/>
    <s v="SIM"/>
    <n v="-9502.1337999999996"/>
  </r>
  <r>
    <s v="040601 - Cirurgia cardiovascular"/>
    <s v="Nordeste"/>
    <s v="Teófilo Otoni"/>
    <s v="31065 - Itaobim"/>
    <x v="14"/>
    <n v="0"/>
    <n v="0"/>
    <n v="2"/>
    <n v="24576.85"/>
    <n v="4060131065"/>
    <n v="0"/>
    <n v="0"/>
    <n v="19.5"/>
    <n v="6"/>
    <n v="16.5"/>
    <n v="5"/>
    <n v="0"/>
    <n v="0"/>
    <s v=" "/>
    <n v="0"/>
    <n v="0"/>
    <n v="8897.7721999999994"/>
    <s v=""/>
    <n v="-17795.544399999999"/>
    <s v="SIM"/>
    <n v="-17795.544399999999"/>
  </r>
  <r>
    <s v="040601 - Cirurgia cardiovascular"/>
    <s v="Nordeste"/>
    <s v="Teófilo Otoni"/>
    <s v="31065 - Itaobim"/>
    <x v="12"/>
    <n v="12.500000000000002"/>
    <n v="121135.19100000001"/>
    <n v="5"/>
    <n v="53872.57"/>
    <n v="4060131065"/>
    <n v="5"/>
    <n v="15"/>
    <n v="19.5"/>
    <n v="6"/>
    <n v="16.5"/>
    <n v="5"/>
    <n v="17"/>
    <n v="0"/>
    <s v="não"/>
    <n v="15"/>
    <n v="145362.2292"/>
    <n v="9690.8153000000002"/>
    <s v="NÃO"/>
    <n v="72681.114750000022"/>
    <s v="SIM"/>
    <n v="72681.114750000022"/>
  </r>
  <r>
    <s v="040601 - Cirurgia cardiovascular"/>
    <s v="Nordeste"/>
    <s v="Teófilo Otoni"/>
    <s v="31066 - Nanuque"/>
    <x v="0"/>
    <n v="3"/>
    <n v="34529.291400000002"/>
    <n v="1"/>
    <n v="9211.58"/>
    <n v="4060131066"/>
    <n v="1"/>
    <n v="3.5000000000000004"/>
    <n v="16.5"/>
    <n v="8"/>
    <n v="16.5"/>
    <n v="8"/>
    <n v="2"/>
    <n v="0"/>
    <s v="sim"/>
    <n v="3.5000000000000004"/>
    <n v="40284.1728"/>
    <n v="11509.7637"/>
    <s v="NÃO"/>
    <n v="23019.527399999999"/>
    <s v="NÃO"/>
    <n v="23019.527399999999"/>
  </r>
  <r>
    <s v="040601 - Cirurgia cardiovascular"/>
    <s v="Nordeste"/>
    <s v="Teófilo Otoni"/>
    <s v="31066 - Nanuque"/>
    <x v="12"/>
    <n v="11"/>
    <n v="106598.9682"/>
    <n v="7"/>
    <n v="58587.07"/>
    <n v="4060131066"/>
    <n v="7"/>
    <n v="12.999999999999998"/>
    <n v="16.5"/>
    <n v="8"/>
    <n v="14.5"/>
    <n v="7"/>
    <n v="15"/>
    <n v="0"/>
    <s v="não"/>
    <n v="12.999999999999998"/>
    <n v="125980.599"/>
    <n v="9690.8153000000002"/>
    <s v="NÃO"/>
    <n v="38763.261200000001"/>
    <s v="NÃO"/>
    <n v="38763.261200000001"/>
  </r>
  <r>
    <s v="040601 - Cirurgia cardiovascular"/>
    <s v="Nordeste"/>
    <s v="Teófilo Otoni"/>
    <s v="31067 - Padre Paraíso"/>
    <x v="0"/>
    <n v="3"/>
    <n v="34529.291400000002"/>
    <n v="3"/>
    <n v="16284.38"/>
    <n v="4060131067"/>
    <n v="3"/>
    <n v="3.5000000000000004"/>
    <n v="14"/>
    <n v="8"/>
    <n v="14"/>
    <n v="8"/>
    <n v="5"/>
    <n v="0"/>
    <s v="não"/>
    <n v="3.5000000000000004"/>
    <n v="40284.1728"/>
    <n v="11509.7637"/>
    <s v="NÃO"/>
    <n v="0"/>
    <s v="NÃO"/>
    <n v="0"/>
  </r>
  <r>
    <s v="040601 - Cirurgia cardiovascular"/>
    <s v="Nordeste"/>
    <s v="Teófilo Otoni"/>
    <s v="31067 - Padre Paraíso"/>
    <x v="12"/>
    <n v="9"/>
    <n v="87217.338000000003"/>
    <n v="5"/>
    <n v="45506.53"/>
    <n v="4060131067"/>
    <n v="5"/>
    <n v="10.5"/>
    <n v="14"/>
    <n v="8"/>
    <n v="9"/>
    <n v="5"/>
    <n v="9"/>
    <n v="0"/>
    <s v="não"/>
    <n v="10.5"/>
    <n v="101753.56080000001"/>
    <n v="9690.8153000000002"/>
    <s v="NÃO"/>
    <n v="38763.261200000001"/>
    <s v="NÃO"/>
    <n v="38763.261200000001"/>
  </r>
  <r>
    <s v="040601 - Cirurgia cardiovascular"/>
    <s v="Nordeste"/>
    <s v="Teófilo Otoni"/>
    <s v="31068 - Pedra Azul"/>
    <x v="0"/>
    <n v="2.5"/>
    <n v="28774.4094"/>
    <n v="0"/>
    <n v="0"/>
    <n v="4060131068"/>
    <n v="0"/>
    <n v="0"/>
    <n v="12.5"/>
    <n v="5"/>
    <n v="12.5"/>
    <n v="5"/>
    <n v="0"/>
    <n v="0"/>
    <s v=" "/>
    <n v="3"/>
    <n v="34529.291400000002"/>
    <n v="11509.7637"/>
    <s v="NÃO"/>
    <n v="28774.409249999997"/>
    <m/>
    <n v="28774.409249999997"/>
  </r>
  <r>
    <s v="040601 - Cirurgia cardiovascular"/>
    <s v="Nordeste"/>
    <s v="Teófilo Otoni"/>
    <s v="31068 - Pedra Azul"/>
    <x v="14"/>
    <n v="5.5"/>
    <n v="48937.747199999998"/>
    <n v="1"/>
    <n v="9937.42"/>
    <n v="4060131068"/>
    <n v="1"/>
    <n v="6"/>
    <n v="12.5"/>
    <n v="5"/>
    <n v="12.5"/>
    <n v="5"/>
    <n v="3"/>
    <n v="0"/>
    <s v="sim"/>
    <n v="6"/>
    <n v="53386.633199999997"/>
    <n v="8897.7721999999994"/>
    <s v="NÃO"/>
    <n v="40039.974900000001"/>
    <s v="SIM"/>
    <n v="40039.974900000001"/>
  </r>
  <r>
    <s v="040601 - Cirurgia cardiovascular"/>
    <s v="Nordeste"/>
    <s v="Teófilo Otoni"/>
    <s v="31068 - Pedra Azul"/>
    <x v="12"/>
    <n v="3"/>
    <n v="29072.446199999998"/>
    <n v="4"/>
    <n v="27928.69"/>
    <n v="4060131068"/>
    <n v="4"/>
    <n v="3.5000000000000004"/>
    <n v="12.5"/>
    <n v="5"/>
    <n v="9.5"/>
    <n v="4"/>
    <n v="10"/>
    <n v="0"/>
    <s v="não"/>
    <n v="3.5000000000000004"/>
    <n v="33917.853600000002"/>
    <n v="9690.8153000000002"/>
    <s v="NÃO"/>
    <n v="-9690.8153000000002"/>
    <s v="NÃO"/>
    <n v="-6982.1724999999997"/>
  </r>
  <r>
    <s v="040601 - Cirurgia cardiovascular"/>
    <s v="Nordeste"/>
    <s v="Teófilo Otoni"/>
    <s v="31069 - Teófilo Otoni/Malacacheta/Itambacuri"/>
    <x v="0"/>
    <n v="15"/>
    <n v="172646.4558"/>
    <n v="7"/>
    <n v="107863.61"/>
    <n v="4060131069"/>
    <n v="7"/>
    <n v="17.5"/>
    <n v="73.5"/>
    <n v="46"/>
    <n v="73.5"/>
    <n v="46"/>
    <n v="11"/>
    <n v="0"/>
    <s v="sim"/>
    <n v="17.5"/>
    <n v="201420.8646"/>
    <n v="11509.7637"/>
    <s v="NÃO"/>
    <n v="92078.109599999996"/>
    <s v="SIM"/>
    <n v="92078.109599999996"/>
  </r>
  <r>
    <s v="040601 - Cirurgia cardiovascular"/>
    <s v="Nordeste"/>
    <s v="Teófilo Otoni"/>
    <s v="31069 - Teófilo Otoni/Malacacheta/Itambacuri"/>
    <x v="15"/>
    <n v="0"/>
    <n v="0"/>
    <n v="1"/>
    <n v="8527.66"/>
    <n v="4060131069"/>
    <n v="0"/>
    <n v="0"/>
    <n v="73.5"/>
    <n v="46"/>
    <n v="62.5"/>
    <n v="39"/>
    <n v="0"/>
    <n v="0"/>
    <s v=" "/>
    <n v="0"/>
    <n v="0"/>
    <n v="9502.1337999999996"/>
    <s v=""/>
    <n v="-9502.1337999999996"/>
    <s v="NÃO"/>
    <n v="-8527.66"/>
  </r>
  <r>
    <s v="040601 - Cirurgia cardiovascular"/>
    <s v="Nordeste"/>
    <s v="Teófilo Otoni"/>
    <s v="31069 - Teófilo Otoni/Malacacheta/Itambacuri"/>
    <x v="12"/>
    <n v="47.5"/>
    <n v="460313.72700000001"/>
    <n v="39"/>
    <n v="373381.1"/>
    <n v="4060131069"/>
    <n v="39"/>
    <n v="56.000000000000007"/>
    <n v="73.5"/>
    <n v="46"/>
    <n v="62.5"/>
    <n v="39"/>
    <n v="63"/>
    <n v="0"/>
    <s v="não"/>
    <n v="56.000000000000007"/>
    <n v="542685.65700000001"/>
    <n v="9690.8153000000002"/>
    <s v="NÃO"/>
    <n v="82371.930049999995"/>
    <s v="NÃO"/>
    <n v="82371.930049999995"/>
  </r>
  <r>
    <s v="040601 - Cirurgia cardiovascular"/>
    <s v="Triângulo do Sul"/>
    <s v="Uberaba"/>
    <s v="31070 - Araxá"/>
    <x v="5"/>
    <n v="0"/>
    <n v="0"/>
    <n v="4"/>
    <n v="39760.720000000001"/>
    <n v="4060131070"/>
    <n v="0"/>
    <n v="0"/>
    <n v="38"/>
    <n v="39"/>
    <n v="38"/>
    <n v="39"/>
    <n v="0"/>
    <n v="0"/>
    <s v=" "/>
    <n v="0"/>
    <n v="0"/>
    <n v="8473.6610999999994"/>
    <s v=""/>
    <n v="-33894.644399999997"/>
    <s v="SIM"/>
    <n v="-33894.644399999997"/>
  </r>
  <r>
    <s v="040601 - Cirurgia cardiovascular"/>
    <s v="Triângulo do Sul"/>
    <s v="Uberaba"/>
    <s v="31070 - Araxá"/>
    <x v="19"/>
    <n v="32.5"/>
    <n v="376776.6924"/>
    <n v="39"/>
    <n v="458151.4"/>
    <n v="4060131070"/>
    <n v="39"/>
    <n v="38"/>
    <n v="38"/>
    <n v="39"/>
    <n v="38"/>
    <n v="39"/>
    <n v="38"/>
    <n v="0"/>
    <s v="não"/>
    <n v="38"/>
    <n v="440538.90179999999"/>
    <n v="11593.129000000001"/>
    <s v="SIM"/>
    <n v="-63762.209500000004"/>
    <s v="SIM"/>
    <n v="-63762.209500000004"/>
  </r>
  <r>
    <s v="040601 - Cirurgia cardiovascular"/>
    <s v="Triângulo do Sul"/>
    <s v="Uberaba"/>
    <s v="31070 - Araxá"/>
    <x v="6"/>
    <n v="0"/>
    <n v="0"/>
    <n v="1"/>
    <n v="7455.42"/>
    <n v="4060131070"/>
    <n v="0"/>
    <n v="0"/>
    <n v="38"/>
    <n v="39"/>
    <n v="0"/>
    <n v="0"/>
    <n v="0"/>
    <n v="0"/>
    <s v=" "/>
    <n v="0"/>
    <n v="0"/>
    <n v="13886.141299999999"/>
    <s v=""/>
    <n v="-13886.141299999999"/>
    <s v="NÃO"/>
    <n v="-7455.42"/>
  </r>
  <r>
    <s v="040601 - Cirurgia cardiovascular"/>
    <s v="Triângulo do Sul"/>
    <s v="Uberaba"/>
    <s v="31070 - Araxá"/>
    <x v="7"/>
    <n v="0"/>
    <n v="0"/>
    <n v="6"/>
    <n v="53466.73"/>
    <n v="4060131070"/>
    <n v="0"/>
    <n v="0"/>
    <n v="38"/>
    <n v="39"/>
    <n v="0"/>
    <n v="0"/>
    <n v="0"/>
    <n v="0"/>
    <s v=" "/>
    <n v="0"/>
    <n v="0"/>
    <n v="9181.6762999999992"/>
    <s v=""/>
    <n v="-55090.057799999995"/>
    <s v="NÃO"/>
    <n v="-53466.73000000001"/>
  </r>
  <r>
    <s v="040601 - Cirurgia cardiovascular"/>
    <s v="Triângulo do Sul"/>
    <s v="Uberaba"/>
    <s v="31071 - Frutal/Iturama"/>
    <x v="19"/>
    <n v="31.5"/>
    <n v="365183.5638"/>
    <n v="29"/>
    <n v="345135.01"/>
    <n v="4060131071"/>
    <n v="29"/>
    <n v="37.5"/>
    <n v="37.5"/>
    <n v="29"/>
    <n v="37.5"/>
    <n v="29"/>
    <n v="38"/>
    <n v="0"/>
    <s v="não"/>
    <n v="37.5"/>
    <n v="434742.33779999998"/>
    <n v="11593.129000000001"/>
    <s v="NÃO"/>
    <n v="28982.822500000002"/>
    <s v="SIM"/>
    <n v="28982.822500000002"/>
  </r>
  <r>
    <s v="040601 - Cirurgia cardiovascular"/>
    <s v="Triângulo do Sul"/>
    <s v="Uberaba"/>
    <s v="31071 - Frutal/Iturama"/>
    <x v="6"/>
    <n v="0"/>
    <n v="0"/>
    <n v="3"/>
    <n v="44563.81"/>
    <n v="4060131071"/>
    <n v="0"/>
    <n v="0"/>
    <n v="37.5"/>
    <n v="29"/>
    <n v="-0.5"/>
    <n v="0"/>
    <n v="0"/>
    <n v="0"/>
    <s v=" "/>
    <n v="0"/>
    <n v="0"/>
    <n v="13886.141299999999"/>
    <s v=""/>
    <n v="-41658.423899999994"/>
    <s v="SIM"/>
    <n v="-41658.423899999994"/>
  </r>
  <r>
    <s v="040601 - Cirurgia cardiovascular"/>
    <s v="Triângulo do Sul"/>
    <s v="Uberaba"/>
    <s v="31072 - Uberaba"/>
    <x v="19"/>
    <n v="71.5"/>
    <n v="828908.72340000002"/>
    <n v="147"/>
    <n v="1545091.53"/>
    <n v="4060131072"/>
    <n v="147"/>
    <n v="84.5"/>
    <n v="84.5"/>
    <n v="147"/>
    <n v="84.5"/>
    <n v="147"/>
    <n v="85"/>
    <n v="0"/>
    <s v="não"/>
    <n v="84.5"/>
    <n v="979619.40060000005"/>
    <n v="11593.129000000001"/>
    <s v="SIM"/>
    <n v="-156507.2415"/>
    <s v="NÃO"/>
    <n v="-141896.16091836736"/>
  </r>
  <r>
    <s v="040601 - Cirurgia cardiovascular"/>
    <s v="Triângulo do Norte"/>
    <s v="Uberlândia"/>
    <s v="31073 - Ituiutaba"/>
    <x v="5"/>
    <n v="0"/>
    <n v="0"/>
    <n v="4"/>
    <n v="43548.95"/>
    <n v="4060131073"/>
    <n v="0"/>
    <n v="0"/>
    <n v="42.5"/>
    <n v="28"/>
    <n v="42.5"/>
    <n v="28"/>
    <n v="0"/>
    <n v="0"/>
    <s v=" "/>
    <n v="0"/>
    <n v="0"/>
    <n v="8473.6610999999994"/>
    <s v=""/>
    <n v="-33894.644399999997"/>
    <s v="SIM"/>
    <n v="-33894.644399999997"/>
  </r>
  <r>
    <s v="040601 - Cirurgia cardiovascular"/>
    <s v="Triângulo do Norte"/>
    <s v="Uberlândia"/>
    <s v="31073 - Ituiutaba"/>
    <x v="19"/>
    <n v="0"/>
    <n v="0"/>
    <n v="1"/>
    <n v="8694.83"/>
    <n v="4060131073"/>
    <n v="0"/>
    <n v="0"/>
    <n v="42.5"/>
    <n v="28"/>
    <n v="42.5"/>
    <n v="28"/>
    <n v="0"/>
    <n v="0"/>
    <s v=" "/>
    <n v="0"/>
    <n v="0"/>
    <n v="11593.129000000001"/>
    <s v=""/>
    <n v="-11593.129000000001"/>
    <s v="NÃO"/>
    <n v="-8694.83"/>
  </r>
  <r>
    <s v="040601 - Cirurgia cardiovascular"/>
    <s v="Triângulo do Norte"/>
    <s v="Uberlândia"/>
    <s v="31073 - Ituiutaba"/>
    <x v="6"/>
    <n v="36"/>
    <n v="499901.08679999999"/>
    <n v="28"/>
    <n v="292777.03999999998"/>
    <n v="4060131073"/>
    <n v="28"/>
    <n v="42.5"/>
    <n v="42.5"/>
    <n v="28"/>
    <n v="42.5"/>
    <n v="28"/>
    <n v="43"/>
    <n v="0"/>
    <s v="não"/>
    <n v="42.5"/>
    <n v="590161.005"/>
    <n v="13886.141299999999"/>
    <s v="NÃO"/>
    <n v="111089.13039999999"/>
    <s v="NÃO"/>
    <n v="111089.13039999999"/>
  </r>
  <r>
    <s v="040601 - Cirurgia cardiovascular"/>
    <s v="Triângulo do Norte"/>
    <s v="Uberlândia"/>
    <s v="31074 - Patrocínio/Monte Carmelo"/>
    <x v="8"/>
    <n v="0"/>
    <n v="0"/>
    <n v="1"/>
    <n v="8523.27"/>
    <n v="4060131074"/>
    <n v="0"/>
    <n v="0"/>
    <n v="43.5"/>
    <n v="24"/>
    <n v="43.5"/>
    <n v="24"/>
    <n v="0"/>
    <n v="0"/>
    <s v=" "/>
    <n v="0"/>
    <n v="0"/>
    <n v="9891.1381000000001"/>
    <s v=""/>
    <n v="-9891.1381000000001"/>
    <s v="NÃO"/>
    <n v="-8523.27"/>
  </r>
  <r>
    <s v="040601 - Cirurgia cardiovascular"/>
    <s v="Triângulo do Norte"/>
    <s v="Uberlândia"/>
    <s v="31074 - Patrocínio/Monte Carmelo"/>
    <x v="17"/>
    <n v="0"/>
    <n v="0"/>
    <n v="3"/>
    <n v="27605.07"/>
    <n v="4060131074"/>
    <n v="0"/>
    <n v="0"/>
    <n v="43.5"/>
    <n v="24"/>
    <n v="43.5"/>
    <n v="24"/>
    <n v="0"/>
    <n v="0"/>
    <s v=" "/>
    <n v="0"/>
    <n v="0"/>
    <n v="8272.0617999999995"/>
    <s v=""/>
    <n v="-24816.185399999998"/>
    <s v="SIM"/>
    <n v="-24816.185399999998"/>
  </r>
  <r>
    <s v="040601 - Cirurgia cardiovascular"/>
    <s v="Triângulo do Norte"/>
    <s v="Uberlândia"/>
    <s v="31074 - Patrocínio/Monte Carmelo"/>
    <x v="5"/>
    <n v="0"/>
    <n v="0"/>
    <n v="2"/>
    <n v="9305.1"/>
    <n v="4060131074"/>
    <n v="0"/>
    <n v="0"/>
    <n v="43.5"/>
    <n v="24"/>
    <n v="43.5"/>
    <n v="24"/>
    <n v="0"/>
    <n v="0"/>
    <s v=" "/>
    <n v="0"/>
    <n v="0"/>
    <n v="8473.6610999999994"/>
    <s v=""/>
    <n v="-16947.322199999999"/>
    <s v="NÃO"/>
    <n v="-9305.1"/>
  </r>
  <r>
    <s v="040601 - Cirurgia cardiovascular"/>
    <s v="Triângulo do Norte"/>
    <s v="Uberlândia"/>
    <s v="31074 - Patrocínio/Monte Carmelo"/>
    <x v="6"/>
    <n v="37"/>
    <n v="513787.22820000001"/>
    <n v="24"/>
    <n v="286534.76"/>
    <n v="4060131074"/>
    <n v="24"/>
    <n v="43.5"/>
    <n v="43.5"/>
    <n v="24"/>
    <n v="43.5"/>
    <n v="24"/>
    <n v="44"/>
    <n v="0"/>
    <s v="não"/>
    <n v="43.5"/>
    <n v="604047.14639999997"/>
    <n v="13886.141299999999"/>
    <s v="NÃO"/>
    <n v="180519.83689999999"/>
    <s v="NÃO"/>
    <n v="180519.83689999999"/>
  </r>
  <r>
    <s v="040601 - Cirurgia cardiovascular"/>
    <s v="Triângulo do Norte"/>
    <s v="Uberlândia"/>
    <s v="31075 - Uberlândia/Araguari"/>
    <x v="0"/>
    <n v="0"/>
    <n v="0"/>
    <n v="3"/>
    <n v="27913.63"/>
    <n v="4060131075"/>
    <n v="0"/>
    <n v="0"/>
    <n v="192.50000000000003"/>
    <n v="139"/>
    <n v="192.50000000000003"/>
    <n v="139"/>
    <n v="0"/>
    <n v="0"/>
    <s v=" "/>
    <n v="0"/>
    <n v="0"/>
    <n v="11509.7637"/>
    <s v=""/>
    <n v="-34529.291100000002"/>
    <s v="NÃO"/>
    <n v="-27913.629999999997"/>
  </r>
  <r>
    <s v="040601 - Cirurgia cardiovascular"/>
    <s v="Triângulo do Norte"/>
    <s v="Uberlândia"/>
    <s v="31075 - Uberlândia/Araguari"/>
    <x v="5"/>
    <n v="0"/>
    <n v="0"/>
    <n v="1"/>
    <n v="10041.540000000001"/>
    <n v="4060131075"/>
    <n v="0"/>
    <n v="0"/>
    <n v="192.50000000000003"/>
    <n v="139"/>
    <n v="192.50000000000003"/>
    <n v="139"/>
    <n v="0"/>
    <n v="0"/>
    <s v=" "/>
    <n v="0"/>
    <n v="0"/>
    <n v="8473.6610999999994"/>
    <s v=""/>
    <n v="-8473.6610999999994"/>
    <s v="SIM"/>
    <n v="-8473.6610999999994"/>
  </r>
  <r>
    <s v="040601 - Cirurgia cardiovascular"/>
    <s v="Triângulo do Norte"/>
    <s v="Uberlândia"/>
    <s v="31075 - Uberlândia/Araguari"/>
    <x v="6"/>
    <n v="163.5"/>
    <n v="2270384.1024000002"/>
    <n v="139"/>
    <n v="1664723.25"/>
    <n v="4060131075"/>
    <n v="139"/>
    <n v="192.50000000000003"/>
    <n v="192.50000000000003"/>
    <n v="139"/>
    <n v="192.50000000000003"/>
    <n v="139"/>
    <n v="193"/>
    <n v="0"/>
    <s v="não"/>
    <n v="192.50000000000003"/>
    <n v="2673082.2000000002"/>
    <n v="13886.141299999999"/>
    <s v="NÃO"/>
    <n v="340210.46184999996"/>
    <s v="NÃO"/>
    <n v="340210.46184999996"/>
  </r>
  <r>
    <s v="040601 - Cirurgia cardiovascular"/>
    <s v="Norte"/>
    <s v="Montes Claros"/>
    <s v="31076 - Manga"/>
    <x v="0"/>
    <n v="0.49999999999999994"/>
    <n v="5754.8819999999996"/>
    <n v="0"/>
    <n v="0"/>
    <n v="4060131076"/>
    <n v="0"/>
    <n v="0"/>
    <n v="14"/>
    <n v="12"/>
    <n v="14"/>
    <n v="12"/>
    <n v="0"/>
    <n v="0"/>
    <s v=" "/>
    <n v="0.49999999999999994"/>
    <n v="5754.8819999999996"/>
    <n v="11509.7637"/>
    <s v="NÃO"/>
    <n v="5754.8818499999988"/>
    <m/>
    <n v="5754.8818499999988"/>
  </r>
  <r>
    <s v="040601 - Cirurgia cardiovascular"/>
    <s v="Norte"/>
    <s v="Montes Claros"/>
    <s v="31076 - Manga"/>
    <x v="14"/>
    <n v="11.5"/>
    <n v="102324.38039999999"/>
    <n v="12"/>
    <n v="116982.25"/>
    <n v="4060131076"/>
    <n v="12"/>
    <n v="13.5"/>
    <n v="14"/>
    <n v="12"/>
    <n v="14"/>
    <n v="12"/>
    <n v="14"/>
    <n v="0"/>
    <s v="não"/>
    <n v="13.5"/>
    <n v="120119.925"/>
    <n v="8897.7721999999994"/>
    <s v="NÃO"/>
    <n v="-4448.8860999999997"/>
    <s v="SIM"/>
    <n v="-4448.8860999999997"/>
  </r>
  <r>
    <s v="040601 - Cirurgia cardiovascular"/>
    <s v="Noroeste"/>
    <s v="Patos de Minas"/>
    <s v="31077 - João Pinheiro"/>
    <x v="0"/>
    <n v="0"/>
    <n v="0"/>
    <n v="1"/>
    <n v="13169.69"/>
    <n v="4060131077"/>
    <n v="0"/>
    <n v="0"/>
    <n v="15.5"/>
    <n v="11"/>
    <n v="15.5"/>
    <n v="11"/>
    <n v="0"/>
    <n v="0"/>
    <s v=" "/>
    <n v="0"/>
    <n v="0"/>
    <n v="11509.7637"/>
    <s v=""/>
    <n v="-11509.7637"/>
    <s v="SIM"/>
    <n v="-11509.7637"/>
  </r>
  <r>
    <s v="040601 - Cirurgia cardiovascular"/>
    <s v="Noroeste"/>
    <s v="Patos de Minas"/>
    <s v="31077 - João Pinheiro"/>
    <x v="17"/>
    <n v="10.5"/>
    <n v="86856.6492"/>
    <n v="11"/>
    <n v="94648.43"/>
    <n v="4060131077"/>
    <n v="11"/>
    <n v="12"/>
    <n v="15.5"/>
    <n v="11"/>
    <n v="15.5"/>
    <n v="11"/>
    <n v="16"/>
    <n v="0"/>
    <s v="não"/>
    <n v="12"/>
    <n v="99264.741599999994"/>
    <n v="8272.0617999999995"/>
    <s v="NÃO"/>
    <n v="-4136.0308999999997"/>
    <s v="SIM"/>
    <n v="-4136.0308999999997"/>
  </r>
  <r>
    <s v="040601 - Cirurgia cardiovascular"/>
    <s v="Noroeste"/>
    <s v="Patos de Minas"/>
    <s v="31077 - João Pinheiro"/>
    <x v="6"/>
    <n v="3"/>
    <n v="41658.424200000001"/>
    <n v="0"/>
    <n v="0"/>
    <n v="4060131077"/>
    <n v="0"/>
    <n v="0"/>
    <n v="15.5"/>
    <n v="11"/>
    <n v="-0.5"/>
    <n v="0"/>
    <n v="0"/>
    <n v="0"/>
    <s v=" "/>
    <n v="3.5000000000000004"/>
    <n v="48601.494599999998"/>
    <n v="13886.141299999999"/>
    <s v="NÃO"/>
    <n v="41658.423899999994"/>
    <m/>
    <n v="41658.423899999994"/>
  </r>
  <r>
    <s v="040602 - Cirurgia vascular"/>
    <s v="Sul"/>
    <s v="Passos - RS São S Paraíso"/>
    <s v="31001 - Alfenas/Machado"/>
    <x v="20"/>
    <n v="6.4999999999999991"/>
    <n v="5786.3868000000002"/>
    <n v="27"/>
    <n v="24562.14"/>
    <n v="4060231001"/>
    <n v="27"/>
    <n v="7.5"/>
    <n v="19"/>
    <n v="28"/>
    <n v="19"/>
    <n v="28"/>
    <n v="18"/>
    <n v="0"/>
    <s v="não"/>
    <n v="7.5"/>
    <n v="6676.6008000000002"/>
    <n v="890.21339999999998"/>
    <s v="SIM"/>
    <n v="-10237.454099999999"/>
    <s v="SIM"/>
    <n v="-10237.454099999999"/>
  </r>
  <r>
    <s v="040602 - Cirurgia vascular"/>
    <s v="Sul"/>
    <s v="Passos - RS São S Paraíso"/>
    <s v="31001 - Alfenas/Machado"/>
    <x v="2"/>
    <n v="0"/>
    <n v="0"/>
    <n v="2"/>
    <n v="1028.72"/>
    <n v="4060231001"/>
    <n v="0"/>
    <n v="0"/>
    <n v="19"/>
    <n v="28"/>
    <n v="1"/>
    <n v="1"/>
    <n v="0"/>
    <n v="0"/>
    <s v=" "/>
    <n v="0"/>
    <n v="0"/>
    <n v="712.49929999999995"/>
    <s v=""/>
    <n v="-1424.9985999999999"/>
    <s v="NÃO"/>
    <n v="-1028.72"/>
  </r>
  <r>
    <s v="040602 - Cirurgia vascular"/>
    <s v="Sul"/>
    <s v="Passos - RS São S Paraíso"/>
    <s v="31001 - Alfenas/Machado"/>
    <x v="3"/>
    <n v="9.5"/>
    <n v="10523.8608"/>
    <n v="1"/>
    <n v="3475.49"/>
    <n v="4060231001"/>
    <n v="1"/>
    <n v="11.5"/>
    <n v="19"/>
    <n v="28"/>
    <n v="1"/>
    <n v="1"/>
    <n v="1"/>
    <n v="0"/>
    <s v="sim"/>
    <n v="11.5"/>
    <n v="12739.41"/>
    <n v="1107.7747999999999"/>
    <s v="NÃO"/>
    <n v="9416.0857999999989"/>
    <s v="SIM"/>
    <n v="9416.0857999999989"/>
  </r>
  <r>
    <s v="040602 - Cirurgia vascular"/>
    <s v="Sul"/>
    <s v="Passos - RS São S Paraíso"/>
    <s v="31001 - Alfenas/Machado"/>
    <x v="7"/>
    <n v="0"/>
    <n v="0"/>
    <n v="3"/>
    <n v="6995.53"/>
    <n v="4060231001"/>
    <n v="0"/>
    <n v="0"/>
    <n v="19"/>
    <n v="28"/>
    <n v="0"/>
    <n v="0"/>
    <n v="0"/>
    <n v="0"/>
    <s v=" "/>
    <n v="0"/>
    <n v="0"/>
    <n v="1551.1438000000001"/>
    <s v=""/>
    <n v="-4653.4314000000004"/>
    <s v="SIM"/>
    <n v="-4653.4314000000004"/>
  </r>
  <r>
    <s v="040602 - Cirurgia vascular"/>
    <s v="Sul"/>
    <s v="Passos - RS São S Paraíso"/>
    <s v="31002 - Guaxupé"/>
    <x v="20"/>
    <n v="0"/>
    <n v="0"/>
    <n v="2"/>
    <n v="889.28"/>
    <n v="4060231002"/>
    <n v="0"/>
    <n v="0"/>
    <n v="9.5"/>
    <n v="0"/>
    <n v="9.5"/>
    <n v="0"/>
    <n v="0"/>
    <n v="0"/>
    <s v=" "/>
    <n v="0"/>
    <n v="0"/>
    <n v="890.21339999999998"/>
    <s v=""/>
    <n v="-1780.4268"/>
    <s v="NÃO"/>
    <n v="-889.28"/>
  </r>
  <r>
    <s v="040602 - Cirurgia vascular"/>
    <s v="Sul"/>
    <s v="Passos - RS São S Paraíso"/>
    <s v="31002 - Guaxupé"/>
    <x v="3"/>
    <n v="7.9999999999999991"/>
    <n v="8862.1985999999997"/>
    <n v="0"/>
    <n v="0"/>
    <n v="4060231002"/>
    <n v="0"/>
    <n v="0"/>
    <n v="9.5"/>
    <n v="0"/>
    <n v="9.5"/>
    <n v="0"/>
    <n v="0"/>
    <n v="0"/>
    <s v=" "/>
    <n v="9.5"/>
    <n v="10523.8608"/>
    <n v="1107.7747999999999"/>
    <s v="NÃO"/>
    <n v="8862.1983999999975"/>
    <m/>
    <n v="8862.1983999999975"/>
  </r>
  <r>
    <s v="040602 - Cirurgia vascular"/>
    <s v="Sul"/>
    <s v="Passos - RS São S Paraíso"/>
    <s v="31002 - Guaxupé"/>
    <x v="5"/>
    <n v="0"/>
    <n v="0"/>
    <n v="2"/>
    <n v="4648.3999999999996"/>
    <n v="4060231002"/>
    <n v="0"/>
    <n v="0"/>
    <n v="9.5"/>
    <n v="0"/>
    <n v="9.5"/>
    <n v="0"/>
    <n v="0"/>
    <n v="0"/>
    <s v=" "/>
    <n v="0"/>
    <n v="0"/>
    <n v="1978.02"/>
    <s v=""/>
    <n v="-3956.04"/>
    <s v="SIM"/>
    <n v="-3956.04"/>
  </r>
  <r>
    <s v="040602 - Cirurgia vascular"/>
    <s v="Sul"/>
    <s v="Pouso Alegre"/>
    <s v="31003 - Itajubá"/>
    <x v="1"/>
    <n v="10"/>
    <n v="19780.2"/>
    <n v="14"/>
    <n v="32949.81"/>
    <n v="4060231003"/>
    <n v="14"/>
    <n v="12"/>
    <n v="12"/>
    <n v="14"/>
    <n v="12"/>
    <n v="14"/>
    <n v="12"/>
    <n v="0"/>
    <s v="não"/>
    <n v="12"/>
    <n v="23736.240000000002"/>
    <n v="1978.02"/>
    <s v="SIM"/>
    <n v="-3956.04"/>
    <s v="SIM"/>
    <n v="-3956.04"/>
  </r>
  <r>
    <s v="040602 - Cirurgia vascular"/>
    <s v="Sul"/>
    <s v="Pouso Alegre"/>
    <s v="31003 - Itajubá"/>
    <x v="3"/>
    <n v="0"/>
    <n v="0"/>
    <n v="1"/>
    <n v="428.64"/>
    <n v="4060231003"/>
    <n v="0"/>
    <n v="0"/>
    <n v="12"/>
    <n v="14"/>
    <n v="0"/>
    <n v="0"/>
    <n v="0"/>
    <n v="0"/>
    <s v=" "/>
    <n v="0"/>
    <n v="0"/>
    <n v="1107.7747999999999"/>
    <s v=""/>
    <n v="-1107.7747999999999"/>
    <s v="NÃO"/>
    <n v="-428.64"/>
  </r>
  <r>
    <s v="040602 - Cirurgia vascular"/>
    <s v="Sul"/>
    <s v="Varginha"/>
    <s v="31004 - Lavras"/>
    <x v="0"/>
    <n v="0"/>
    <n v="0"/>
    <n v="1"/>
    <n v="1765.16"/>
    <n v="4060231004"/>
    <n v="0"/>
    <n v="0"/>
    <n v="10.5"/>
    <n v="13"/>
    <n v="10.5"/>
    <n v="13"/>
    <n v="0"/>
    <n v="0"/>
    <s v=" "/>
    <n v="0"/>
    <n v="0"/>
    <n v="1549.6860999999999"/>
    <s v=""/>
    <n v="-1549.6860999999999"/>
    <s v="SIM"/>
    <n v="-1549.6860999999999"/>
  </r>
  <r>
    <s v="040602 - Cirurgia vascular"/>
    <s v="Sul"/>
    <s v="Varginha"/>
    <s v="31004 - Lavras"/>
    <x v="3"/>
    <n v="0"/>
    <n v="0"/>
    <n v="1"/>
    <n v="1448.6"/>
    <n v="4060231004"/>
    <n v="0"/>
    <n v="0"/>
    <n v="10.5"/>
    <n v="13"/>
    <n v="10.5"/>
    <n v="13"/>
    <n v="0"/>
    <n v="0"/>
    <s v=" "/>
    <n v="0"/>
    <n v="0"/>
    <n v="1107.7747999999999"/>
    <s v=""/>
    <n v="-1107.7747999999999"/>
    <s v="SIM"/>
    <n v="-1107.7747999999999"/>
  </r>
  <r>
    <s v="040602 - Cirurgia vascular"/>
    <s v="Sul"/>
    <s v="Varginha"/>
    <s v="31004 - Lavras"/>
    <x v="5"/>
    <n v="0"/>
    <n v="0"/>
    <n v="1"/>
    <n v="3526.32"/>
    <n v="4060231004"/>
    <n v="0"/>
    <n v="0"/>
    <n v="10.5"/>
    <n v="13"/>
    <n v="10.5"/>
    <n v="13"/>
    <n v="0"/>
    <n v="0"/>
    <s v=" "/>
    <n v="0"/>
    <n v="0"/>
    <n v="1978.02"/>
    <s v=""/>
    <n v="-1978.02"/>
    <s v="SIM"/>
    <n v="-1978.02"/>
  </r>
  <r>
    <s v="040602 - Cirurgia vascular"/>
    <s v="Sul"/>
    <s v="Varginha"/>
    <s v="31004 - Lavras"/>
    <x v="7"/>
    <n v="9"/>
    <n v="13960.2942"/>
    <n v="13"/>
    <n v="16651.490000000002"/>
    <n v="4060231004"/>
    <n v="13"/>
    <n v="10.5"/>
    <n v="10.5"/>
    <n v="13"/>
    <n v="10.5"/>
    <n v="13"/>
    <n v="11"/>
    <n v="0"/>
    <s v="não"/>
    <n v="10.5"/>
    <n v="16287.009599999999"/>
    <n v="1551.1438000000001"/>
    <s v="SIM"/>
    <n v="-3102.2876000000001"/>
    <s v="NÃO"/>
    <n v="-2561.7676923076924"/>
  </r>
  <r>
    <s v="040602 - Cirurgia vascular"/>
    <s v="Sul"/>
    <s v="Passos - RS Passos"/>
    <s v="31005 - Passos/Piumhi"/>
    <x v="2"/>
    <n v="14.499999999999998"/>
    <n v="10331.239799999999"/>
    <n v="7"/>
    <n v="4882.91"/>
    <n v="4060231005"/>
    <n v="7"/>
    <n v="17"/>
    <n v="17"/>
    <n v="7"/>
    <n v="17"/>
    <n v="7"/>
    <n v="17"/>
    <n v="0"/>
    <s v="não"/>
    <n v="17"/>
    <n v="12112.487999999999"/>
    <n v="712.49929999999995"/>
    <s v="NÃO"/>
    <n v="5343.744749999998"/>
    <s v="NÃO"/>
    <n v="5343.744749999998"/>
  </r>
  <r>
    <s v="040602 - Cirurgia vascular"/>
    <s v="Sul"/>
    <s v="Passos - RS Passos"/>
    <s v="31005 - Passos/Piumhi"/>
    <x v="5"/>
    <n v="0"/>
    <n v="0"/>
    <n v="1"/>
    <n v="1397.47"/>
    <n v="4060231005"/>
    <n v="0"/>
    <n v="0"/>
    <n v="17"/>
    <n v="7"/>
    <n v="0"/>
    <n v="0"/>
    <n v="0"/>
    <n v="0"/>
    <s v=" "/>
    <n v="0"/>
    <n v="0"/>
    <n v="1978.02"/>
    <s v=""/>
    <n v="-1978.02"/>
    <s v="NÃO"/>
    <n v="-1397.47"/>
  </r>
  <r>
    <s v="040602 - Cirurgia vascular"/>
    <s v="Sul"/>
    <s v="Pouso Alegre"/>
    <s v="31006 - Poços de Caldas"/>
    <x v="3"/>
    <n v="11"/>
    <n v="12185.522999999999"/>
    <n v="4"/>
    <n v="4890.1000000000004"/>
    <n v="4060231006"/>
    <n v="4"/>
    <n v="12.999999999999998"/>
    <n v="12.999999999999998"/>
    <n v="4"/>
    <n v="12.999999999999998"/>
    <n v="4"/>
    <n v="13"/>
    <n v="0"/>
    <s v="não"/>
    <n v="12.999999999999998"/>
    <n v="14401.072200000001"/>
    <n v="1107.7747999999999"/>
    <s v="NÃO"/>
    <n v="7754.4235999999992"/>
    <s v="SIM"/>
    <n v="7754.4235999999992"/>
  </r>
  <r>
    <s v="040602 - Cirurgia vascular"/>
    <s v="Sul"/>
    <s v="Pouso Alegre"/>
    <s v="31007 - Pouso Alegre"/>
    <x v="4"/>
    <n v="25.5"/>
    <n v="44755.585800000001"/>
    <n v="26"/>
    <n v="44717.38"/>
    <n v="4060231007"/>
    <n v="26"/>
    <n v="30"/>
    <n v="30"/>
    <n v="26"/>
    <n v="30"/>
    <n v="26"/>
    <n v="30"/>
    <n v="0"/>
    <s v="não"/>
    <n v="30"/>
    <n v="52653.63"/>
    <n v="1755.1210000000001"/>
    <s v="NÃO"/>
    <n v="-877.56050000000005"/>
    <s v="NÃO"/>
    <n v="-859.9496153846153"/>
  </r>
  <r>
    <s v="040602 - Cirurgia vascular"/>
    <s v="Sul"/>
    <s v="Varginha"/>
    <s v="31008 - São Lourenço"/>
    <x v="3"/>
    <n v="0"/>
    <n v="0"/>
    <n v="1"/>
    <n v="1646.54"/>
    <n v="4060231008"/>
    <n v="0"/>
    <n v="0"/>
    <n v="15.999999999999998"/>
    <n v="4"/>
    <n v="15.999999999999998"/>
    <n v="4"/>
    <n v="0"/>
    <n v="0"/>
    <s v=" "/>
    <n v="0"/>
    <n v="0"/>
    <n v="1107.7747999999999"/>
    <s v=""/>
    <n v="-1107.7747999999999"/>
    <s v="SIM"/>
    <n v="-1107.7747999999999"/>
  </r>
  <r>
    <s v="040602 - Cirurgia vascular"/>
    <s v="Sul"/>
    <s v="Varginha"/>
    <s v="31008 - São Lourenço"/>
    <x v="7"/>
    <n v="13.5"/>
    <n v="20940.440999999999"/>
    <n v="4"/>
    <n v="6065.69"/>
    <n v="4060231008"/>
    <n v="4"/>
    <n v="15.999999999999998"/>
    <n v="15.999999999999998"/>
    <n v="4"/>
    <n v="15.999999999999998"/>
    <n v="4"/>
    <n v="16"/>
    <n v="0"/>
    <s v="não"/>
    <n v="15.999999999999998"/>
    <n v="24818.300999999999"/>
    <n v="1551.1438000000001"/>
    <s v="NÃO"/>
    <n v="14735.866100000001"/>
    <s v="NÃO"/>
    <n v="14735.866100000001"/>
  </r>
  <r>
    <s v="040602 - Cirurgia vascular"/>
    <s v="Sul"/>
    <s v="Passos - RS São S Paraíso"/>
    <s v="31009 - São Sebastião do Paraíso"/>
    <x v="2"/>
    <n v="0"/>
    <n v="0"/>
    <n v="2"/>
    <n v="1028.72"/>
    <n v="4060231009"/>
    <n v="0"/>
    <n v="0"/>
    <n v="7.5"/>
    <n v="10"/>
    <n v="7.5"/>
    <n v="10"/>
    <n v="0"/>
    <n v="0"/>
    <s v=" "/>
    <n v="0"/>
    <n v="0"/>
    <n v="712.49929999999995"/>
    <s v=""/>
    <n v="-1424.9985999999999"/>
    <s v="NÃO"/>
    <n v="-1028.72"/>
  </r>
  <r>
    <s v="040602 - Cirurgia vascular"/>
    <s v="Sul"/>
    <s v="Passos - RS São S Paraíso"/>
    <s v="31009 - São Sebastião do Paraíso"/>
    <x v="5"/>
    <n v="6"/>
    <n v="11868.12"/>
    <n v="10"/>
    <n v="20781.330000000002"/>
    <n v="4060231009"/>
    <n v="10"/>
    <n v="7.5"/>
    <n v="7.5"/>
    <n v="10"/>
    <n v="7.5"/>
    <n v="10"/>
    <n v="8"/>
    <n v="0"/>
    <s v="não"/>
    <n v="7.5"/>
    <n v="14835.15"/>
    <n v="1978.02"/>
    <s v="SIM"/>
    <n v="-3956.04"/>
    <s v="SIM"/>
    <n v="-3956.04"/>
  </r>
  <r>
    <s v="040602 - Cirurgia vascular"/>
    <s v="Sul"/>
    <s v="Varginha"/>
    <s v="31010 - Três Corações"/>
    <x v="7"/>
    <n v="6.4999999999999991"/>
    <n v="10082.434800000001"/>
    <n v="6"/>
    <n v="7744.11"/>
    <n v="4060231010"/>
    <n v="6"/>
    <n v="7.9999999999999991"/>
    <n v="7.9999999999999991"/>
    <n v="6"/>
    <n v="7.9999999999999991"/>
    <n v="6"/>
    <n v="8"/>
    <n v="0"/>
    <s v="não"/>
    <n v="7.9999999999999991"/>
    <n v="12409.1502"/>
    <n v="1551.1438000000001"/>
    <s v="NÃO"/>
    <n v="775.57189999999866"/>
    <s v="NÃO"/>
    <n v="775.57189999999866"/>
  </r>
  <r>
    <s v="040602 - Cirurgia vascular"/>
    <s v="Sul"/>
    <s v="Varginha"/>
    <s v="31011 - Três Pontas"/>
    <x v="0"/>
    <n v="0"/>
    <n v="0"/>
    <n v="1"/>
    <n v="1806.48"/>
    <n v="4060231011"/>
    <n v="0"/>
    <n v="0"/>
    <n v="7.5"/>
    <n v="2"/>
    <n v="7.5"/>
    <n v="2"/>
    <n v="0"/>
    <n v="0"/>
    <s v=" "/>
    <n v="0"/>
    <n v="0"/>
    <n v="1549.6860999999999"/>
    <s v=""/>
    <n v="-1549.6860999999999"/>
    <s v="SIM"/>
    <n v="-1549.6860999999999"/>
  </r>
  <r>
    <s v="040602 - Cirurgia vascular"/>
    <s v="Sul"/>
    <s v="Varginha"/>
    <s v="31011 - Três Pontas"/>
    <x v="4"/>
    <n v="0"/>
    <n v="0"/>
    <n v="2"/>
    <n v="2769.23"/>
    <n v="4060231011"/>
    <n v="0"/>
    <n v="0"/>
    <n v="7.5"/>
    <n v="2"/>
    <n v="7.5"/>
    <n v="2"/>
    <n v="0"/>
    <n v="0"/>
    <s v=" "/>
    <n v="0"/>
    <n v="0"/>
    <n v="1755.1210000000001"/>
    <s v=""/>
    <n v="-3510.2420000000002"/>
    <s v="NÃO"/>
    <n v="-2769.23"/>
  </r>
  <r>
    <s v="040602 - Cirurgia vascular"/>
    <s v="Sul"/>
    <s v="Varginha"/>
    <s v="31011 - Três Pontas"/>
    <x v="7"/>
    <n v="6.4999999999999991"/>
    <n v="10082.434800000001"/>
    <n v="2"/>
    <n v="4852.25"/>
    <n v="4060231011"/>
    <n v="2"/>
    <n v="7.5"/>
    <n v="7.5"/>
    <n v="2"/>
    <n v="7.5"/>
    <n v="2"/>
    <n v="8"/>
    <n v="0"/>
    <s v="não"/>
    <n v="7.5"/>
    <n v="11633.578799999999"/>
    <n v="1551.1438000000001"/>
    <s v="NÃO"/>
    <n v="6980.1470999999992"/>
    <s v="SIM"/>
    <n v="6980.1470999999992"/>
  </r>
  <r>
    <s v="040602 - Cirurgia vascular"/>
    <s v="Sul"/>
    <s v="Varginha"/>
    <s v="31012 - Varginha"/>
    <x v="3"/>
    <n v="0"/>
    <n v="0"/>
    <n v="1"/>
    <n v="1537.95"/>
    <n v="4060231012"/>
    <n v="0"/>
    <n v="0"/>
    <n v="11"/>
    <n v="13"/>
    <n v="11"/>
    <n v="13"/>
    <n v="0"/>
    <n v="0"/>
    <s v=" "/>
    <n v="0"/>
    <n v="0"/>
    <n v="1107.7747999999999"/>
    <s v=""/>
    <n v="-1107.7747999999999"/>
    <s v="SIM"/>
    <n v="-1107.7747999999999"/>
  </r>
  <r>
    <s v="040602 - Cirurgia vascular"/>
    <s v="Sul"/>
    <s v="Varginha"/>
    <s v="31012 - Varginha"/>
    <x v="7"/>
    <n v="9.5"/>
    <n v="14735.8662"/>
    <n v="13"/>
    <n v="20279.490000000002"/>
    <n v="4060231012"/>
    <n v="13"/>
    <n v="11"/>
    <n v="11"/>
    <n v="13"/>
    <n v="11"/>
    <n v="13"/>
    <n v="11"/>
    <n v="0"/>
    <s v="não"/>
    <n v="11"/>
    <n v="17062.581600000001"/>
    <n v="1551.1438000000001"/>
    <s v="SIM"/>
    <n v="-2326.7157000000002"/>
    <s v="SIM"/>
    <n v="-2326.7157000000002"/>
  </r>
  <r>
    <s v="040602 - Cirurgia vascular"/>
    <s v="Centro Sul"/>
    <s v="Centro Sul"/>
    <s v="31013 - Barbacena"/>
    <x v="9"/>
    <n v="7.0000000000000009"/>
    <n v="5900.4222"/>
    <n v="3"/>
    <n v="2195.5"/>
    <n v="4060231013"/>
    <n v="3"/>
    <n v="7.9999999999999991"/>
    <n v="14"/>
    <n v="3"/>
    <n v="14"/>
    <n v="3"/>
    <n v="14"/>
    <n v="0"/>
    <s v="não"/>
    <n v="7.9999999999999991"/>
    <n v="6743.34"/>
    <n v="842.91750000000002"/>
    <s v="NÃO"/>
    <n v="3371.670000000001"/>
    <s v="NÃO"/>
    <n v="3371.670000000001"/>
  </r>
  <r>
    <s v="040602 - Cirurgia vascular"/>
    <s v="Centro Sul"/>
    <s v="Centro Sul"/>
    <s v="31013 - Barbacena"/>
    <x v="0"/>
    <n v="0"/>
    <n v="0"/>
    <n v="4"/>
    <n v="3349.41"/>
    <n v="4060231013"/>
    <n v="0"/>
    <n v="0"/>
    <n v="14"/>
    <n v="3"/>
    <n v="0"/>
    <n v="0"/>
    <n v="0"/>
    <n v="0"/>
    <s v=" "/>
    <n v="0"/>
    <n v="0"/>
    <n v="1549.6860999999999"/>
    <s v=""/>
    <n v="-6198.7443999999996"/>
    <s v="NÃO"/>
    <n v="-3349.41"/>
  </r>
  <r>
    <s v="040602 - Cirurgia vascular"/>
    <s v="Centro Sul"/>
    <s v="Centro Sul"/>
    <s v="31013 - Barbacena"/>
    <x v="8"/>
    <n v="5"/>
    <n v="7504.2659999999996"/>
    <n v="0"/>
    <n v="0"/>
    <n v="4060231013"/>
    <n v="0"/>
    <n v="0"/>
    <n v="14"/>
    <n v="3"/>
    <n v="0"/>
    <n v="0"/>
    <n v="0"/>
    <n v="0"/>
    <s v=" "/>
    <n v="6"/>
    <n v="9005.1191999999992"/>
    <n v="1500.8532"/>
    <s v="NÃO"/>
    <n v="7504.2659999999996"/>
    <m/>
    <n v="7504.2659999999996"/>
  </r>
  <r>
    <s v="040602 - Cirurgia vascular"/>
    <s v="Centro Sul"/>
    <s v="Centro Sul"/>
    <s v="31014 - Conselheiro Lafaiete/Congonhas"/>
    <x v="9"/>
    <n v="9"/>
    <n v="7586.2578000000003"/>
    <n v="0"/>
    <n v="0"/>
    <n v="4060231014"/>
    <n v="0"/>
    <n v="0"/>
    <n v="17.5"/>
    <n v="11"/>
    <n v="17.5"/>
    <n v="11"/>
    <n v="0"/>
    <n v="0"/>
    <s v=" "/>
    <n v="10.5"/>
    <n v="8850.6335999999992"/>
    <n v="842.91750000000002"/>
    <s v="NÃO"/>
    <n v="7586.2574999999997"/>
    <m/>
    <n v="7586.2574999999997"/>
  </r>
  <r>
    <s v="040602 - Cirurgia vascular"/>
    <s v="Centro Sul"/>
    <s v="Centro Sul"/>
    <s v="31014 - Conselheiro Lafaiete/Congonhas"/>
    <x v="0"/>
    <n v="6"/>
    <n v="9298.1165999999994"/>
    <n v="11"/>
    <n v="10176.06"/>
    <n v="4060231014"/>
    <n v="11"/>
    <n v="7.0000000000000009"/>
    <n v="17.5"/>
    <n v="11"/>
    <n v="17.5"/>
    <n v="11"/>
    <n v="18"/>
    <n v="0"/>
    <s v="não"/>
    <n v="7.0000000000000009"/>
    <n v="10847.802600000001"/>
    <n v="1549.6860999999999"/>
    <s v="NÃO"/>
    <n v="-7748.4304999999995"/>
    <s v="NÃO"/>
    <n v="-4625.4818181818173"/>
  </r>
  <r>
    <s v="040602 - Cirurgia vascular"/>
    <s v="Centro Sul"/>
    <s v="Centro Sul"/>
    <s v="31015 - São João del Rei"/>
    <x v="9"/>
    <n v="7.0000000000000009"/>
    <n v="5900.4222"/>
    <n v="0"/>
    <n v="0"/>
    <n v="4060231015"/>
    <n v="0"/>
    <n v="0"/>
    <n v="14"/>
    <n v="1"/>
    <n v="14"/>
    <n v="1"/>
    <n v="0"/>
    <n v="0"/>
    <s v=" "/>
    <n v="7.9999999999999991"/>
    <n v="6743.34"/>
    <n v="842.91750000000002"/>
    <s v="NÃO"/>
    <n v="5900.4225000000006"/>
    <m/>
    <n v="5900.4225000000006"/>
  </r>
  <r>
    <s v="040602 - Cirurgia vascular"/>
    <s v="Centro Sul"/>
    <s v="Centro Sul"/>
    <s v="31015 - São João del Rei"/>
    <x v="0"/>
    <n v="0"/>
    <n v="0"/>
    <n v="2"/>
    <n v="2762.22"/>
    <n v="4060231015"/>
    <n v="0"/>
    <n v="0"/>
    <n v="14"/>
    <n v="1"/>
    <n v="14"/>
    <n v="1"/>
    <n v="0"/>
    <n v="0"/>
    <s v=" "/>
    <n v="0"/>
    <n v="0"/>
    <n v="1549.6860999999999"/>
    <s v=""/>
    <n v="-3099.3721999999998"/>
    <s v="NÃO"/>
    <n v="-2762.22"/>
  </r>
  <r>
    <s v="040602 - Cirurgia vascular"/>
    <s v="Centro Sul"/>
    <s v="Centro Sul"/>
    <s v="31015 - São João del Rei"/>
    <x v="8"/>
    <n v="5"/>
    <n v="7504.2659999999996"/>
    <n v="1"/>
    <n v="1821.95"/>
    <n v="4060231015"/>
    <n v="1"/>
    <n v="6"/>
    <n v="14"/>
    <n v="1"/>
    <n v="14"/>
    <n v="1"/>
    <n v="14"/>
    <n v="0"/>
    <s v="não"/>
    <n v="6"/>
    <n v="9005.1191999999992"/>
    <n v="1500.8532"/>
    <s v="NÃO"/>
    <n v="6003.4128000000001"/>
    <s v="SIM"/>
    <n v="6003.4128000000001"/>
  </r>
  <r>
    <s v="040602 - Cirurgia vascular"/>
    <s v="Centro Sul"/>
    <s v="Centro Sul"/>
    <s v="31015 - São João del Rei"/>
    <x v="7"/>
    <n v="0"/>
    <n v="0"/>
    <n v="1"/>
    <n v="2510.2600000000002"/>
    <n v="4060231015"/>
    <n v="0"/>
    <n v="0"/>
    <n v="14"/>
    <n v="1"/>
    <n v="0"/>
    <n v="0"/>
    <n v="0"/>
    <n v="0"/>
    <s v=" "/>
    <n v="0"/>
    <n v="0"/>
    <n v="1551.1438000000001"/>
    <s v=""/>
    <n v="-1551.1438000000001"/>
    <s v="SIM"/>
    <n v="-1551.1438000000001"/>
  </r>
  <r>
    <s v="040602 - Cirurgia vascular"/>
    <s v="Centro"/>
    <s v="Belo Horizonte"/>
    <s v="31016 - Belo Horizonte/Nova Lima/Caeté"/>
    <x v="0"/>
    <n v="173"/>
    <n v="268095.69540000003"/>
    <n v="207"/>
    <n v="291560.71000000002"/>
    <n v="4060231016"/>
    <n v="207"/>
    <n v="203.49999999999997"/>
    <n v="203.49999999999997"/>
    <n v="207"/>
    <n v="203.49999999999997"/>
    <n v="207"/>
    <n v="204"/>
    <n v="0"/>
    <s v="não"/>
    <n v="203.49999999999997"/>
    <n v="315361.1214"/>
    <n v="1549.6860999999999"/>
    <s v="SIM"/>
    <n v="-48040.269099999998"/>
    <s v="NÃO"/>
    <n v="-43663.681207729474"/>
  </r>
  <r>
    <s v="040602 - Cirurgia vascular"/>
    <s v="Centro"/>
    <s v="Belo Horizonte"/>
    <s v="31017 - Betim"/>
    <x v="0"/>
    <n v="35"/>
    <n v="54239.013599999998"/>
    <n v="21"/>
    <n v="23417.15"/>
    <n v="4060231017"/>
    <n v="21"/>
    <n v="41"/>
    <n v="41"/>
    <n v="21"/>
    <n v="41"/>
    <n v="21"/>
    <n v="41"/>
    <n v="0"/>
    <s v="não"/>
    <n v="41"/>
    <n v="63537.1302"/>
    <n v="1549.6860999999999"/>
    <s v="NÃO"/>
    <n v="21695.6054"/>
    <s v="NÃO"/>
    <n v="21695.6054"/>
  </r>
  <r>
    <s v="040602 - Cirurgia vascular"/>
    <s v="Centro"/>
    <s v="Belo Horizonte"/>
    <s v="31017 - Betim"/>
    <x v="21"/>
    <n v="0"/>
    <n v="0"/>
    <n v="1"/>
    <n v="428.64"/>
    <n v="4060231017"/>
    <n v="0"/>
    <n v="0"/>
    <n v="41"/>
    <n v="21"/>
    <n v="0"/>
    <n v="0"/>
    <n v="0"/>
    <n v="0"/>
    <s v=" "/>
    <n v="0"/>
    <n v="0"/>
    <n v="2354.0700000000002"/>
    <s v=""/>
    <n v="-2354.0700000000002"/>
    <s v="NÃO"/>
    <n v="-428.64"/>
  </r>
  <r>
    <s v="040602 - Cirurgia vascular"/>
    <s v="Centro"/>
    <s v="Belo Horizonte"/>
    <s v="31017 - Betim"/>
    <x v="22"/>
    <n v="0"/>
    <n v="0"/>
    <n v="2"/>
    <n v="4081.45"/>
    <n v="4060231017"/>
    <n v="0"/>
    <n v="0"/>
    <n v="41"/>
    <n v="21"/>
    <n v="0"/>
    <n v="0"/>
    <n v="0"/>
    <n v="0"/>
    <s v=" "/>
    <n v="0"/>
    <n v="0"/>
    <n v="2168.9144999999999"/>
    <s v=""/>
    <n v="-4337.8289999999997"/>
    <s v="NÃO"/>
    <n v="-4081.45"/>
  </r>
  <r>
    <s v="040602 - Cirurgia vascular"/>
    <s v="Centro"/>
    <s v="Belo Horizonte"/>
    <s v="31018 - Contagem"/>
    <x v="0"/>
    <n v="25.000000000000004"/>
    <n v="38742.152399999999"/>
    <n v="39"/>
    <n v="38949.760000000002"/>
    <n v="4060231018"/>
    <n v="39"/>
    <n v="29.500000000000004"/>
    <n v="49"/>
    <n v="43"/>
    <n v="49"/>
    <n v="43"/>
    <n v="44"/>
    <n v="0"/>
    <s v="não"/>
    <n v="29.500000000000004"/>
    <n v="45715.74"/>
    <n v="1549.6860999999999"/>
    <s v="NÃO"/>
    <n v="-21695.605399999993"/>
    <s v="NÃO"/>
    <n v="-13981.965128205125"/>
  </r>
  <r>
    <s v="040602 - Cirurgia vascular"/>
    <s v="Centro"/>
    <s v="Belo Horizonte"/>
    <s v="31018 - Contagem"/>
    <x v="22"/>
    <n v="16.5"/>
    <n v="35787.089399999997"/>
    <n v="4"/>
    <n v="8540.25"/>
    <n v="4060231018"/>
    <n v="4"/>
    <n v="19.5"/>
    <n v="49"/>
    <n v="43"/>
    <n v="5"/>
    <n v="4"/>
    <n v="5"/>
    <n v="0"/>
    <s v="sim"/>
    <n v="19.5"/>
    <n v="42293.832600000002"/>
    <n v="2168.9144999999999"/>
    <s v="NÃO"/>
    <n v="27111.431249999998"/>
    <s v="NÃO"/>
    <n v="27111.431249999998"/>
  </r>
  <r>
    <s v="040602 - Cirurgia vascular"/>
    <s v="Centro"/>
    <s v="Sete lagoas"/>
    <s v="31019 - Curvelo"/>
    <x v="0"/>
    <n v="9"/>
    <n v="13947.1746"/>
    <n v="4"/>
    <n v="3483.22"/>
    <n v="4060231019"/>
    <n v="4"/>
    <n v="10.5"/>
    <n v="10.5"/>
    <n v="4"/>
    <n v="10.5"/>
    <n v="4"/>
    <n v="11"/>
    <n v="0"/>
    <s v="não"/>
    <n v="10.5"/>
    <n v="16271.7042"/>
    <n v="1549.6860999999999"/>
    <s v="NÃO"/>
    <n v="7748.4304999999995"/>
    <s v="NÃO"/>
    <n v="7748.4304999999995"/>
  </r>
  <r>
    <s v="040602 - Cirurgia vascular"/>
    <s v="Centro"/>
    <s v="Belo Horizonte"/>
    <s v="31020 - Guanhães"/>
    <x v="0"/>
    <n v="6"/>
    <n v="9298.1165999999994"/>
    <n v="1"/>
    <n v="3161.19"/>
    <n v="4060231020"/>
    <n v="1"/>
    <n v="7.0000000000000009"/>
    <n v="7.0000000000000009"/>
    <n v="1"/>
    <n v="7.0000000000000009"/>
    <n v="1"/>
    <n v="7"/>
    <n v="0"/>
    <s v="não"/>
    <n v="7.0000000000000009"/>
    <n v="10847.802600000001"/>
    <n v="1549.6860999999999"/>
    <s v="NÃO"/>
    <n v="7748.4304999999995"/>
    <s v="SIM"/>
    <n v="7748.4304999999995"/>
  </r>
  <r>
    <s v="040602 - Cirurgia vascular"/>
    <s v="Centro"/>
    <s v="Belo Horizonte"/>
    <s v="31021 - Itabira"/>
    <x v="0"/>
    <n v="11.5"/>
    <n v="17821.390200000002"/>
    <n v="11"/>
    <n v="11959.3"/>
    <n v="4060231021"/>
    <n v="11"/>
    <n v="13.5"/>
    <n v="13.5"/>
    <n v="11"/>
    <n v="13.5"/>
    <n v="11"/>
    <n v="14"/>
    <n v="0"/>
    <s v="não"/>
    <n v="13.5"/>
    <n v="20920.762200000001"/>
    <n v="1549.6860999999999"/>
    <s v="NÃO"/>
    <n v="774.84304999999995"/>
    <s v="NÃO"/>
    <n v="774.84304999999995"/>
  </r>
  <r>
    <s v="040602 - Cirurgia vascular"/>
    <s v="Centro"/>
    <s v="Belo Horizonte"/>
    <s v="31021 - Itabira"/>
    <x v="11"/>
    <n v="0"/>
    <n v="0"/>
    <n v="1"/>
    <n v="2348.42"/>
    <n v="4060231021"/>
    <n v="0"/>
    <n v="0"/>
    <n v="13.5"/>
    <n v="11"/>
    <n v="-0.5"/>
    <n v="0"/>
    <n v="0"/>
    <n v="0"/>
    <s v=" "/>
    <n v="0"/>
    <n v="0"/>
    <n v="1189.0127"/>
    <s v=""/>
    <n v="-1189.0127"/>
    <s v="SIM"/>
    <n v="-1189.0127"/>
  </r>
  <r>
    <s v="040602 - Cirurgia vascular"/>
    <s v="Centro"/>
    <s v="Belo Horizonte"/>
    <s v="31022 - Ouro Preto"/>
    <x v="0"/>
    <n v="8.5"/>
    <n v="13172.3316"/>
    <n v="7"/>
    <n v="7909.17"/>
    <n v="4060231022"/>
    <n v="7"/>
    <n v="10"/>
    <n v="10"/>
    <n v="7"/>
    <n v="10"/>
    <n v="7"/>
    <n v="10"/>
    <n v="0"/>
    <s v="não"/>
    <n v="10"/>
    <n v="15496.861199999999"/>
    <n v="1549.6860999999999"/>
    <s v="NÃO"/>
    <n v="2324.5291499999998"/>
    <s v="NÃO"/>
    <n v="2324.5291499999998"/>
  </r>
  <r>
    <s v="040602 - Cirurgia vascular"/>
    <s v="Centro"/>
    <s v="Belo Horizonte"/>
    <s v="31023 - João Monlevade"/>
    <x v="0"/>
    <n v="7.0000000000000009"/>
    <n v="10847.802600000001"/>
    <n v="2"/>
    <n v="957.46"/>
    <n v="4060231023"/>
    <n v="2"/>
    <n v="8.5"/>
    <n v="8.5"/>
    <n v="2"/>
    <n v="8.5"/>
    <n v="2"/>
    <n v="9"/>
    <n v="0"/>
    <s v="não"/>
    <n v="8.5"/>
    <n v="13172.3316"/>
    <n v="1549.6860999999999"/>
    <s v="NÃO"/>
    <n v="7748.4305000000013"/>
    <s v="NÃO"/>
    <n v="7748.4305000000013"/>
  </r>
  <r>
    <s v="040602 - Cirurgia vascular"/>
    <s v="Centro"/>
    <s v="Sete lagoas"/>
    <s v="31024 - Sete Lagoas"/>
    <x v="0"/>
    <n v="22"/>
    <n v="34093.094400000002"/>
    <n v="7"/>
    <n v="11240.7"/>
    <n v="4060231024"/>
    <n v="7"/>
    <n v="25.999999999999996"/>
    <n v="25.999999999999996"/>
    <n v="7"/>
    <n v="25.999999999999996"/>
    <n v="7"/>
    <n v="26"/>
    <n v="0"/>
    <s v="não"/>
    <n v="25.999999999999996"/>
    <n v="40291.838400000001"/>
    <n v="1549.6860999999999"/>
    <s v="NÃO"/>
    <n v="23245.291499999999"/>
    <s v="SIM"/>
    <n v="23245.291499999999"/>
  </r>
  <r>
    <s v="040602 - Cirurgia vascular"/>
    <s v="Centro"/>
    <s v="Sete lagoas"/>
    <s v="31024 - Sete Lagoas"/>
    <x v="10"/>
    <n v="0"/>
    <n v="0"/>
    <n v="4"/>
    <n v="1722.56"/>
    <n v="4060231024"/>
    <n v="0"/>
    <n v="0"/>
    <n v="25.999999999999996"/>
    <n v="7"/>
    <n v="-3.5527136788005009E-15"/>
    <n v="0"/>
    <n v="0"/>
    <n v="0"/>
    <s v=" "/>
    <n v="0"/>
    <n v="0"/>
    <n v="2354.0700000000002"/>
    <s v=""/>
    <n v="-9416.2800000000007"/>
    <s v="NÃO"/>
    <n v="-1722.56"/>
  </r>
  <r>
    <s v="040602 - Cirurgia vascular"/>
    <s v="Centro"/>
    <s v="Belo Horizonte"/>
    <s v="31025 - Vespasiano"/>
    <x v="0"/>
    <n v="14.000000000000002"/>
    <n v="21695.605200000002"/>
    <n v="15"/>
    <n v="26098.45"/>
    <n v="4060231025"/>
    <n v="15"/>
    <n v="16.5"/>
    <n v="16.5"/>
    <n v="15"/>
    <n v="16.5"/>
    <n v="15"/>
    <n v="17"/>
    <n v="0"/>
    <s v="não"/>
    <n v="16.5"/>
    <n v="25569.820800000001"/>
    <n v="1549.6860999999999"/>
    <s v="NÃO"/>
    <n v="-1549.6860999999972"/>
    <s v="SIM"/>
    <n v="-1549.6860999999972"/>
  </r>
  <r>
    <s v="040602 - Cirurgia vascular"/>
    <s v="Jequitinhonha"/>
    <s v="Jequitinhonha"/>
    <s v="31026 - Diamantina"/>
    <x v="0"/>
    <n v="9"/>
    <n v="13947.1746"/>
    <n v="2"/>
    <n v="857.28"/>
    <n v="4060231026"/>
    <n v="2"/>
    <n v="10.5"/>
    <n v="10.5"/>
    <n v="2"/>
    <n v="10.5"/>
    <n v="2"/>
    <n v="11"/>
    <n v="0"/>
    <s v="não"/>
    <n v="10.5"/>
    <n v="16271.7042"/>
    <n v="1549.6860999999999"/>
    <s v="NÃO"/>
    <n v="10847.8027"/>
    <s v="NÃO"/>
    <n v="10847.8027"/>
  </r>
  <r>
    <s v="040602 - Cirurgia vascular"/>
    <s v="Jequitinhonha"/>
    <s v="Jequitinhonha"/>
    <s v="31027 - Minas Novas/Turmalina/Capelinha"/>
    <x v="0"/>
    <n v="6.4999999999999991"/>
    <n v="10072.9596"/>
    <n v="5"/>
    <n v="3922.53"/>
    <n v="4060231027"/>
    <n v="5"/>
    <n v="7.5"/>
    <n v="7.5"/>
    <n v="5"/>
    <n v="7.5"/>
    <n v="5"/>
    <n v="8"/>
    <n v="0"/>
    <s v="não"/>
    <n v="7.5"/>
    <n v="11622.6456"/>
    <n v="1549.6860999999999"/>
    <s v="NÃO"/>
    <n v="2324.5291499999985"/>
    <s v="NÃO"/>
    <n v="2324.5291499999985"/>
  </r>
  <r>
    <s v="040602 - Cirurgia vascular"/>
    <s v="Oeste"/>
    <s v="Divinópolis"/>
    <s v="31028 - Bom Despacho"/>
    <x v="0"/>
    <n v="1.9999999999999998"/>
    <n v="3099.3719999999998"/>
    <n v="2"/>
    <n v="873.28"/>
    <n v="4060231028"/>
    <n v="2"/>
    <n v="2.5"/>
    <n v="6"/>
    <n v="3"/>
    <n v="6"/>
    <n v="3"/>
    <n v="4"/>
    <n v="0"/>
    <s v="não"/>
    <n v="2.5"/>
    <n v="3874.2150000000001"/>
    <n v="1549.6860999999999"/>
    <s v="NÃO"/>
    <n v="-3.4409943783231254E-13"/>
    <s v="NÃO"/>
    <n v="-9.6953556294465667E-14"/>
  </r>
  <r>
    <s v="040602 - Cirurgia vascular"/>
    <s v="Oeste"/>
    <s v="Divinópolis"/>
    <s v="31028 - Bom Despacho"/>
    <x v="13"/>
    <n v="1.9999999999999998"/>
    <n v="2263.6104"/>
    <n v="1"/>
    <n v="514.36"/>
    <n v="4060231028"/>
    <n v="1"/>
    <n v="2.5"/>
    <n v="6"/>
    <n v="3"/>
    <n v="2"/>
    <n v="1"/>
    <n v="2"/>
    <n v="0"/>
    <s v="não"/>
    <n v="2.5"/>
    <n v="2829.5129999999999"/>
    <n v="1131.8053"/>
    <s v="NÃO"/>
    <n v="1131.8052999999998"/>
    <s v="NÃO"/>
    <n v="1131.8052999999998"/>
  </r>
  <r>
    <s v="040602 - Cirurgia vascular"/>
    <s v="Oeste"/>
    <s v="Divinópolis"/>
    <s v="31028 - Bom Despacho"/>
    <x v="2"/>
    <n v="0.99999999999999989"/>
    <n v="712.49940000000004"/>
    <n v="0"/>
    <n v="0"/>
    <n v="4060231028"/>
    <n v="0"/>
    <n v="0"/>
    <n v="6"/>
    <n v="3"/>
    <n v="0"/>
    <n v="0"/>
    <n v="0"/>
    <n v="0"/>
    <s v=" "/>
    <n v="0.99999999999999989"/>
    <n v="712.49940000000004"/>
    <n v="712.49929999999995"/>
    <s v="NÃO"/>
    <n v="712.49929999999983"/>
    <m/>
    <n v="712.49929999999983"/>
  </r>
  <r>
    <s v="040602 - Cirurgia vascular"/>
    <s v="Oeste"/>
    <s v="Divinópolis"/>
    <s v="31029 - Divinópolis/Santo Antônio do Monte"/>
    <x v="0"/>
    <n v="9"/>
    <n v="13947.1746"/>
    <n v="11"/>
    <n v="16591.66"/>
    <n v="4060231029"/>
    <n v="11"/>
    <n v="10.5"/>
    <n v="26.5"/>
    <n v="23"/>
    <n v="26.5"/>
    <n v="23"/>
    <n v="13"/>
    <n v="0"/>
    <s v="não"/>
    <n v="10.5"/>
    <n v="16271.7042"/>
    <n v="1549.6860999999999"/>
    <s v="NÃO"/>
    <n v="-3099.3721999999998"/>
    <s v="NÃO"/>
    <n v="-3016.6654545454544"/>
  </r>
  <r>
    <s v="040602 - Cirurgia vascular"/>
    <s v="Oeste"/>
    <s v="Divinópolis"/>
    <s v="31029 - Divinópolis/Santo Antônio do Monte"/>
    <x v="13"/>
    <n v="9"/>
    <n v="10186.2474"/>
    <n v="12"/>
    <n v="15517.36"/>
    <n v="4060231029"/>
    <n v="12"/>
    <n v="10.5"/>
    <n v="26.5"/>
    <n v="23"/>
    <n v="13.5"/>
    <n v="12"/>
    <n v="14"/>
    <n v="0"/>
    <s v="não"/>
    <n v="10.5"/>
    <n v="11883.9558"/>
    <n v="1131.8053"/>
    <s v="NÃO"/>
    <n v="-3395.4159"/>
    <s v="SIM"/>
    <n v="-3395.4159"/>
  </r>
  <r>
    <s v="040602 - Cirurgia vascular"/>
    <s v="Oeste"/>
    <s v="Divinópolis"/>
    <s v="31029 - Divinópolis/Santo Antônio do Monte"/>
    <x v="1"/>
    <n v="0"/>
    <n v="0"/>
    <n v="1"/>
    <n v="3729.81"/>
    <n v="4060231029"/>
    <n v="0"/>
    <n v="0"/>
    <n v="26.5"/>
    <n v="23"/>
    <n v="-0.5"/>
    <n v="0"/>
    <n v="0"/>
    <n v="0"/>
    <s v=" "/>
    <n v="0"/>
    <n v="0"/>
    <n v="1978.02"/>
    <s v=""/>
    <n v="-1978.02"/>
    <s v="SIM"/>
    <n v="-1978.02"/>
  </r>
  <r>
    <s v="040602 - Cirurgia vascular"/>
    <s v="Oeste"/>
    <s v="Divinópolis"/>
    <s v="31029 - Divinópolis/Santo Antônio do Monte"/>
    <x v="2"/>
    <n v="4.5"/>
    <n v="3206.2469999999998"/>
    <n v="0"/>
    <n v="0"/>
    <n v="4060231029"/>
    <n v="0"/>
    <n v="0"/>
    <n v="26.5"/>
    <n v="23"/>
    <n v="-0.5"/>
    <n v="0"/>
    <n v="0"/>
    <n v="0"/>
    <s v=" "/>
    <n v="5.5"/>
    <n v="3918.7464"/>
    <n v="712.49929999999995"/>
    <s v="NÃO"/>
    <n v="3206.2468499999995"/>
    <m/>
    <n v="3206.2468499999995"/>
  </r>
  <r>
    <s v="040602 - Cirurgia vascular"/>
    <s v="Oeste"/>
    <s v="Divinópolis"/>
    <s v="31030 - Formiga"/>
    <x v="0"/>
    <n v="2.5"/>
    <n v="3874.2150000000001"/>
    <n v="3"/>
    <n v="4424.08"/>
    <n v="4060231030"/>
    <n v="3"/>
    <n v="3"/>
    <n v="8"/>
    <n v="5"/>
    <n v="8"/>
    <n v="5"/>
    <n v="5"/>
    <n v="0"/>
    <s v="não"/>
    <n v="3"/>
    <n v="4649.058"/>
    <n v="1549.6860999999999"/>
    <s v="NÃO"/>
    <n v="-774.84304999999995"/>
    <s v="NÃO"/>
    <n v="-737.34666666666669"/>
  </r>
  <r>
    <s v="040602 - Cirurgia vascular"/>
    <s v="Oeste"/>
    <s v="Divinópolis"/>
    <s v="31030 - Formiga"/>
    <x v="13"/>
    <n v="2.5"/>
    <n v="2829.5129999999999"/>
    <n v="2"/>
    <n v="5285.93"/>
    <n v="4060231030"/>
    <n v="2"/>
    <n v="3"/>
    <n v="8"/>
    <n v="5"/>
    <n v="3"/>
    <n v="2"/>
    <n v="3"/>
    <n v="0"/>
    <s v="não"/>
    <n v="3"/>
    <n v="3395.4155999999998"/>
    <n v="1131.8053"/>
    <s v="NÃO"/>
    <n v="565.90264999999999"/>
    <s v="SIM"/>
    <n v="565.90264999999999"/>
  </r>
  <r>
    <s v="040602 - Cirurgia vascular"/>
    <s v="Oeste"/>
    <s v="Divinópolis"/>
    <s v="31030 - Formiga"/>
    <x v="2"/>
    <n v="1.5"/>
    <n v="1068.7488000000001"/>
    <n v="0"/>
    <n v="0"/>
    <n v="4060231030"/>
    <n v="0"/>
    <n v="0"/>
    <n v="8"/>
    <n v="5"/>
    <n v="0"/>
    <n v="0"/>
    <n v="0"/>
    <n v="0"/>
    <s v=" "/>
    <n v="1.9999999999999998"/>
    <n v="1424.9988000000001"/>
    <n v="712.49929999999995"/>
    <s v="NÃO"/>
    <n v="1068.7489499999999"/>
    <m/>
    <n v="1068.7489499999999"/>
  </r>
  <r>
    <s v="040602 - Cirurgia vascular"/>
    <s v="Oeste"/>
    <s v="Divinópolis"/>
    <s v="31031 - Itaúna"/>
    <x v="0"/>
    <n v="2.5"/>
    <n v="3874.2150000000001"/>
    <n v="3"/>
    <n v="2976.51"/>
    <n v="4060231031"/>
    <n v="3"/>
    <n v="3"/>
    <n v="7"/>
    <n v="4"/>
    <n v="7"/>
    <n v="4"/>
    <n v="5"/>
    <n v="0"/>
    <s v="não"/>
    <n v="3"/>
    <n v="4649.058"/>
    <n v="1549.6860999999999"/>
    <s v="NÃO"/>
    <n v="-774.84304999999995"/>
    <s v="NÃO"/>
    <n v="-496.08500000000004"/>
  </r>
  <r>
    <s v="040602 - Cirurgia vascular"/>
    <s v="Oeste"/>
    <s v="Divinópolis"/>
    <s v="31031 - Itaúna"/>
    <x v="13"/>
    <n v="2.5"/>
    <n v="2829.5129999999999"/>
    <n v="1"/>
    <n v="514.36"/>
    <n v="4060231031"/>
    <n v="1"/>
    <n v="3"/>
    <n v="7"/>
    <n v="4"/>
    <n v="2"/>
    <n v="1"/>
    <n v="2"/>
    <n v="0"/>
    <s v="sim"/>
    <n v="3"/>
    <n v="3395.4155999999998"/>
    <n v="1131.8053"/>
    <s v="NÃO"/>
    <n v="1697.70795"/>
    <s v="NÃO"/>
    <n v="1697.70795"/>
  </r>
  <r>
    <s v="040602 - Cirurgia vascular"/>
    <s v="Oeste"/>
    <s v="Divinópolis"/>
    <s v="31031 - Itaúna"/>
    <x v="5"/>
    <n v="0.99999999999999989"/>
    <n v="1978.02"/>
    <n v="0"/>
    <n v="0"/>
    <n v="4060231031"/>
    <n v="0"/>
    <n v="0"/>
    <n v="7"/>
    <n v="4"/>
    <n v="0"/>
    <n v="0"/>
    <n v="0"/>
    <n v="0"/>
    <s v=" "/>
    <n v="0.99999999999999989"/>
    <n v="1978.02"/>
    <n v="1978.02"/>
    <s v="NÃO"/>
    <n v="1978.0199999999998"/>
    <m/>
    <n v="1978.0199999999998"/>
  </r>
  <r>
    <s v="040602 - Cirurgia vascular"/>
    <s v="Oeste"/>
    <s v="Divinópolis"/>
    <s v="31032 - Pará de Minas"/>
    <x v="0"/>
    <n v="3.9999999999999996"/>
    <n v="6198.7446"/>
    <n v="7"/>
    <n v="9271.91"/>
    <n v="4060231032"/>
    <n v="7"/>
    <n v="4.5"/>
    <n v="12"/>
    <n v="8"/>
    <n v="12"/>
    <n v="8"/>
    <n v="11"/>
    <n v="0"/>
    <s v="não"/>
    <n v="4.5"/>
    <n v="6973.5875999999998"/>
    <n v="1549.6860999999999"/>
    <s v="NÃO"/>
    <n v="-4649.0583000000006"/>
    <s v="NÃO"/>
    <n v="-3973.675714285715"/>
  </r>
  <r>
    <s v="040602 - Cirurgia vascular"/>
    <s v="Oeste"/>
    <s v="Divinópolis"/>
    <s v="31032 - Pará de Minas"/>
    <x v="13"/>
    <n v="3.9999999999999996"/>
    <n v="4527.2214000000004"/>
    <n v="1"/>
    <n v="560.82000000000005"/>
    <n v="4060231032"/>
    <n v="1"/>
    <n v="4.5"/>
    <n v="12"/>
    <n v="8"/>
    <n v="1"/>
    <n v="1"/>
    <n v="1"/>
    <n v="0"/>
    <s v="sim"/>
    <n v="4.5"/>
    <n v="5093.1239999999998"/>
    <n v="1131.8053"/>
    <s v="NÃO"/>
    <n v="3395.4158999999995"/>
    <s v="NÃO"/>
    <n v="3395.4158999999995"/>
  </r>
  <r>
    <s v="040602 - Cirurgia vascular"/>
    <s v="Oeste"/>
    <s v="Divinópolis"/>
    <s v="31032 - Pará de Minas"/>
    <x v="5"/>
    <n v="2.5"/>
    <n v="4945.05"/>
    <n v="0"/>
    <n v="0"/>
    <n v="4060231032"/>
    <n v="0"/>
    <n v="0"/>
    <n v="12"/>
    <n v="8"/>
    <n v="0"/>
    <n v="0"/>
    <n v="0"/>
    <n v="0"/>
    <s v=" "/>
    <n v="3"/>
    <n v="5934.06"/>
    <n v="1978.02"/>
    <s v="NÃO"/>
    <n v="4945.05"/>
    <m/>
    <n v="4945.05"/>
  </r>
  <r>
    <s v="040602 - Cirurgia vascular"/>
    <s v="Oeste"/>
    <s v="Divinópolis"/>
    <s v="31033 - Santo Antônio do Amparo/Campo Belo"/>
    <x v="0"/>
    <n v="0"/>
    <n v="0"/>
    <n v="2"/>
    <n v="2337.3200000000002"/>
    <n v="4060231033"/>
    <n v="0"/>
    <n v="0"/>
    <n v="12"/>
    <n v="1"/>
    <n v="12"/>
    <n v="1"/>
    <n v="0"/>
    <n v="0"/>
    <s v=" "/>
    <n v="0"/>
    <n v="0"/>
    <n v="1549.6860999999999"/>
    <s v=""/>
    <n v="-3099.3721999999998"/>
    <s v="NÃO"/>
    <n v="-2337.3200000000002"/>
  </r>
  <r>
    <s v="040602 - Cirurgia vascular"/>
    <s v="Oeste"/>
    <s v="Divinópolis"/>
    <s v="31033 - Santo Antônio do Amparo/Campo Belo"/>
    <x v="13"/>
    <n v="0"/>
    <n v="0"/>
    <n v="3"/>
    <n v="1543.08"/>
    <n v="4060231033"/>
    <n v="0"/>
    <n v="0"/>
    <n v="12"/>
    <n v="1"/>
    <n v="12"/>
    <n v="1"/>
    <n v="0"/>
    <n v="0"/>
    <s v=" "/>
    <n v="0"/>
    <n v="0"/>
    <n v="1131.8053"/>
    <s v=""/>
    <n v="-3395.4159"/>
    <s v="NÃO"/>
    <n v="-1543.08"/>
  </r>
  <r>
    <s v="040602 - Cirurgia vascular"/>
    <s v="Oeste"/>
    <s v="Divinópolis"/>
    <s v="31033 - Santo Antônio do Amparo/Campo Belo"/>
    <x v="2"/>
    <n v="3.9999999999999996"/>
    <n v="2849.9969999999998"/>
    <n v="0"/>
    <n v="0"/>
    <n v="4060231033"/>
    <n v="0"/>
    <n v="0"/>
    <n v="12"/>
    <n v="1"/>
    <n v="12"/>
    <n v="1"/>
    <n v="0"/>
    <n v="0"/>
    <s v=" "/>
    <n v="4.5"/>
    <n v="3206.2469999999998"/>
    <n v="712.49929999999995"/>
    <s v="NÃO"/>
    <n v="2849.9971999999993"/>
    <m/>
    <n v="2849.9971999999993"/>
  </r>
  <r>
    <s v="040602 - Cirurgia vascular"/>
    <s v="Oeste"/>
    <s v="Divinópolis"/>
    <s v="31033 - Santo Antônio do Amparo/Campo Belo"/>
    <x v="7"/>
    <n v="6.4999999999999991"/>
    <n v="10082.434800000001"/>
    <n v="1"/>
    <n v="436.64"/>
    <n v="4060231033"/>
    <n v="1"/>
    <n v="7.5"/>
    <n v="12"/>
    <n v="1"/>
    <n v="12"/>
    <n v="1"/>
    <n v="12"/>
    <n v="0"/>
    <s v="não"/>
    <n v="7.5"/>
    <n v="11633.578799999999"/>
    <n v="1551.1438000000001"/>
    <s v="NÃO"/>
    <n v="8531.2908999999981"/>
    <s v="NÃO"/>
    <n v="8531.2908999999981"/>
  </r>
  <r>
    <s v="040602 - Cirurgia vascular"/>
    <s v="Leste"/>
    <s v="Ipatinga"/>
    <s v="31034 - Caratinga"/>
    <x v="11"/>
    <n v="10"/>
    <n v="11890.1268"/>
    <n v="48"/>
    <n v="69704.350000000006"/>
    <n v="4060231034"/>
    <n v="48"/>
    <n v="12"/>
    <n v="12"/>
    <n v="48"/>
    <n v="12"/>
    <n v="48"/>
    <n v="12"/>
    <n v="0"/>
    <s v="não"/>
    <n v="12"/>
    <n v="14268.152400000001"/>
    <n v="1189.0127"/>
    <s v="SIM"/>
    <n v="-2378.0254"/>
    <s v="SIM"/>
    <n v="-2378.0254"/>
  </r>
  <r>
    <s v="040602 - Cirurgia vascular"/>
    <s v="Leste"/>
    <s v="Ipatinga"/>
    <s v="31034 - Caratinga"/>
    <x v="16"/>
    <n v="0"/>
    <n v="0"/>
    <n v="1"/>
    <n v="428.64"/>
    <n v="4060231034"/>
    <n v="0"/>
    <n v="0"/>
    <n v="12"/>
    <n v="48"/>
    <n v="0"/>
    <n v="0"/>
    <n v="0"/>
    <n v="0"/>
    <s v=" "/>
    <n v="0"/>
    <n v="0"/>
    <n v="923.35590000000002"/>
    <s v=""/>
    <n v="-923.35590000000002"/>
    <s v="NÃO"/>
    <n v="-428.64"/>
  </r>
  <r>
    <s v="040602 - Cirurgia vascular"/>
    <s v="Leste"/>
    <s v="Ipatinga"/>
    <s v="31035 - Coronel Fabriciano/Timóteo"/>
    <x v="11"/>
    <n v="11.5"/>
    <n v="13673.646000000001"/>
    <n v="25"/>
    <n v="24346.36"/>
    <n v="4060231035"/>
    <n v="25"/>
    <n v="13.5"/>
    <n v="13.5"/>
    <n v="25"/>
    <n v="13.5"/>
    <n v="25"/>
    <n v="14"/>
    <n v="0"/>
    <s v="não"/>
    <n v="13.5"/>
    <n v="16051.6716"/>
    <n v="1189.0127"/>
    <s v="SIM"/>
    <n v="-2972.5317500000001"/>
    <s v="NÃO"/>
    <n v="-2434.636"/>
  </r>
  <r>
    <s v="040602 - Cirurgia vascular"/>
    <s v="Leste"/>
    <s v="Governador Valadares"/>
    <s v="31036 - Governador Valadares"/>
    <x v="15"/>
    <n v="21.5"/>
    <n v="9987.8250000000007"/>
    <n v="28"/>
    <n v="12253.19"/>
    <n v="4060231036"/>
    <n v="28"/>
    <n v="25.5"/>
    <n v="25.5"/>
    <n v="28"/>
    <n v="25.5"/>
    <n v="28"/>
    <n v="26"/>
    <n v="0"/>
    <s v="não"/>
    <n v="25.5"/>
    <n v="11846.025"/>
    <n v="464.55"/>
    <s v="SIM"/>
    <n v="-2090.4749999999999"/>
    <s v="NÃO"/>
    <n v="-1969.2626785714285"/>
  </r>
  <r>
    <s v="040602 - Cirurgia vascular"/>
    <s v="Leste"/>
    <s v="Governador Valadares"/>
    <s v="31036 - Governador Valadares"/>
    <x v="11"/>
    <n v="0"/>
    <n v="0"/>
    <n v="1"/>
    <n v="2747"/>
    <n v="4060231036"/>
    <n v="0"/>
    <n v="0"/>
    <n v="25.5"/>
    <n v="28"/>
    <n v="-0.5"/>
    <n v="0"/>
    <n v="0"/>
    <n v="0"/>
    <s v=" "/>
    <n v="0"/>
    <n v="0"/>
    <n v="1189.0127"/>
    <s v=""/>
    <n v="-1189.0127"/>
    <s v="SIM"/>
    <n v="-1189.0127"/>
  </r>
  <r>
    <s v="040602 - Cirurgia vascular"/>
    <s v="Leste"/>
    <s v="Ipatinga"/>
    <s v="31037 - Ipatinga"/>
    <x v="0"/>
    <n v="0"/>
    <n v="0"/>
    <n v="1"/>
    <n v="805.68"/>
    <n v="4060231037"/>
    <n v="0"/>
    <n v="0"/>
    <n v="23"/>
    <n v="38"/>
    <n v="23"/>
    <n v="38"/>
    <n v="0"/>
    <n v="0"/>
    <s v=" "/>
    <n v="0"/>
    <n v="0"/>
    <n v="1549.6860999999999"/>
    <s v=""/>
    <n v="-1549.6860999999999"/>
    <s v="NÃO"/>
    <n v="-805.68"/>
  </r>
  <r>
    <s v="040602 - Cirurgia vascular"/>
    <s v="Leste"/>
    <s v="Ipatinga"/>
    <s v="31037 - Ipatinga"/>
    <x v="11"/>
    <n v="19.5"/>
    <n v="23185.747800000001"/>
    <n v="38"/>
    <n v="49604.27"/>
    <n v="4060231037"/>
    <n v="38"/>
    <n v="23"/>
    <n v="23"/>
    <n v="38"/>
    <n v="23"/>
    <n v="38"/>
    <n v="23"/>
    <n v="0"/>
    <s v="não"/>
    <n v="23"/>
    <n v="27347.292000000001"/>
    <n v="1189.0127"/>
    <s v="SIM"/>
    <n v="-4161.5444500000003"/>
    <s v="SIM"/>
    <n v="-4161.5444500000003"/>
  </r>
  <r>
    <s v="040602 - Cirurgia vascular"/>
    <s v="Leste"/>
    <s v="Governador Valadares"/>
    <s v="31038 - Mantena"/>
    <x v="15"/>
    <n v="3.5000000000000004"/>
    <n v="1625.925"/>
    <n v="4"/>
    <n v="1714.56"/>
    <n v="4060231038"/>
    <n v="4"/>
    <n v="3.9999999999999996"/>
    <n v="3.9999999999999996"/>
    <n v="4"/>
    <n v="3.9999999999999996"/>
    <n v="4"/>
    <n v="4"/>
    <n v="0"/>
    <s v="não"/>
    <n v="3.9999999999999996"/>
    <n v="1858.2"/>
    <n v="464.55"/>
    <s v="NÃO"/>
    <n v="-232.27499999999981"/>
    <s v="NÃO"/>
    <n v="-214.31999999999979"/>
  </r>
  <r>
    <s v="040602 - Cirurgia vascular"/>
    <s v="Leste"/>
    <s v="Governador Valadares"/>
    <s v="31039 - Santa Maria do Suaçuí/São João Evangelista"/>
    <x v="15"/>
    <n v="5.5"/>
    <n v="2555.0250000000001"/>
    <n v="0"/>
    <n v="0"/>
    <n v="4060231039"/>
    <n v="0"/>
    <n v="0"/>
    <n v="6.4999999999999991"/>
    <n v="0"/>
    <n v="6.4999999999999991"/>
    <n v="0"/>
    <n v="0"/>
    <n v="0"/>
    <s v=" "/>
    <n v="6.4999999999999991"/>
    <n v="3019.5749999999998"/>
    <n v="464.55"/>
    <s v="NÃO"/>
    <n v="2555.0250000000001"/>
    <m/>
    <n v="2555.0250000000001"/>
  </r>
  <r>
    <s v="040602 - Cirurgia vascular"/>
    <s v="Leste"/>
    <s v="Governador Valadares"/>
    <s v="31040 - Resplendor"/>
    <x v="0"/>
    <n v="0"/>
    <n v="0"/>
    <n v="2"/>
    <n v="5467.1"/>
    <n v="4060231040"/>
    <n v="0"/>
    <n v="0"/>
    <n v="5.5"/>
    <n v="2"/>
    <n v="5.5"/>
    <n v="2"/>
    <n v="0"/>
    <n v="0"/>
    <s v=" "/>
    <n v="0"/>
    <n v="0"/>
    <n v="1549.6860999999999"/>
    <s v=""/>
    <n v="-3099.3721999999998"/>
    <s v="SIM"/>
    <n v="-3099.3721999999998"/>
  </r>
  <r>
    <s v="040602 - Cirurgia vascular"/>
    <s v="Leste"/>
    <s v="Governador Valadares"/>
    <s v="31040 - Resplendor"/>
    <x v="15"/>
    <n v="4.5"/>
    <n v="2090.4749999999999"/>
    <n v="2"/>
    <n v="905.28"/>
    <n v="4060231040"/>
    <n v="2"/>
    <n v="5.5"/>
    <n v="5.5"/>
    <n v="2"/>
    <n v="5.5"/>
    <n v="2"/>
    <n v="6"/>
    <n v="0"/>
    <s v="não"/>
    <n v="5.5"/>
    <n v="2555.0250000000001"/>
    <n v="464.55"/>
    <s v="NÃO"/>
    <n v="1161.375"/>
    <s v="NÃO"/>
    <n v="1161.375"/>
  </r>
  <r>
    <s v="040602 - Cirurgia vascular"/>
    <s v="Sudeste"/>
    <s v="Muriaé"/>
    <s v="31041 - Além Paraíba"/>
    <x v="8"/>
    <n v="0.99999999999999989"/>
    <n v="1500.8532"/>
    <n v="1"/>
    <n v="2282.85"/>
    <n v="4060231041"/>
    <n v="1"/>
    <n v="0.99999999999999989"/>
    <n v="3.5"/>
    <n v="2"/>
    <n v="3.5"/>
    <n v="2"/>
    <n v="2"/>
    <n v="0"/>
    <s v="não"/>
    <n v="0.99999999999999989"/>
    <n v="1500.8532"/>
    <n v="1500.8532"/>
    <s v="NÃO"/>
    <n v="-1.666281779222345E-13"/>
    <s v="SIM"/>
    <n v="-1.666281779222345E-13"/>
  </r>
  <r>
    <s v="040602 - Cirurgia vascular"/>
    <s v="Sudeste"/>
    <s v="Muriaé"/>
    <s v="31041 - Além Paraíba"/>
    <x v="16"/>
    <n v="1.9999999999999998"/>
    <n v="1846.7118"/>
    <n v="1"/>
    <n v="444.64"/>
    <n v="4060231041"/>
    <n v="1"/>
    <n v="2.5"/>
    <n v="3.5"/>
    <n v="2"/>
    <n v="1.5"/>
    <n v="1"/>
    <n v="2"/>
    <n v="0"/>
    <s v="não"/>
    <n v="2.5"/>
    <n v="2308.3896"/>
    <n v="923.35590000000002"/>
    <s v="NÃO"/>
    <n v="923.35589999999979"/>
    <s v="NÃO"/>
    <n v="923.35589999999979"/>
  </r>
  <r>
    <s v="040602 - Cirurgia vascular"/>
    <s v="Sudeste"/>
    <s v="Muriaé"/>
    <s v="31042 - Carangola"/>
    <x v="8"/>
    <n v="0"/>
    <n v="0"/>
    <n v="1"/>
    <n v="1523.67"/>
    <n v="4060231042"/>
    <n v="0"/>
    <n v="0"/>
    <n v="7.5"/>
    <n v="2"/>
    <n v="7.5"/>
    <n v="2"/>
    <n v="0"/>
    <n v="0"/>
    <s v=" "/>
    <n v="0"/>
    <n v="0"/>
    <n v="1500.8532"/>
    <s v=""/>
    <n v="-1500.8532"/>
    <s v="SIM"/>
    <n v="-1500.8532"/>
  </r>
  <r>
    <s v="040602 - Cirurgia vascular"/>
    <s v="Sudeste"/>
    <s v="Muriaé"/>
    <s v="31042 - Carangola"/>
    <x v="16"/>
    <n v="6.4999999999999991"/>
    <n v="6001.8131999999996"/>
    <n v="2"/>
    <n v="857.28"/>
    <n v="4060231042"/>
    <n v="2"/>
    <n v="7.5"/>
    <n v="7.5"/>
    <n v="2"/>
    <n v="7.5"/>
    <n v="2"/>
    <n v="8"/>
    <n v="0"/>
    <s v="não"/>
    <n v="7.5"/>
    <n v="6925.1693999999998"/>
    <n v="923.35590000000002"/>
    <s v="NÃO"/>
    <n v="4155.1015499999994"/>
    <s v="NÃO"/>
    <n v="4155.1015499999994"/>
  </r>
  <r>
    <s v="040602 - Cirurgia vascular"/>
    <s v="Sudeste"/>
    <s v="Juiz de Fora"/>
    <s v="31043 - Juiz de Fora/Lima Duarte/Bom Jardim de Minas"/>
    <x v="8"/>
    <n v="33.5"/>
    <n v="50278.582199999997"/>
    <n v="19"/>
    <n v="27164.41"/>
    <n v="4060231043"/>
    <n v="19"/>
    <n v="39.5"/>
    <n v="39.5"/>
    <n v="19"/>
    <n v="39.5"/>
    <n v="19"/>
    <n v="40"/>
    <n v="0"/>
    <s v="não"/>
    <n v="39.5"/>
    <n v="59283.701399999998"/>
    <n v="1500.8532"/>
    <s v="NÃO"/>
    <n v="21762.3714"/>
    <s v="NÃO"/>
    <n v="21762.3714"/>
  </r>
  <r>
    <s v="040602 - Cirurgia vascular"/>
    <s v="Sudeste"/>
    <s v="Juiz de Fora"/>
    <s v="31043 - Juiz de Fora/Lima Duarte/Bom Jardim de Minas"/>
    <x v="7"/>
    <n v="0"/>
    <n v="0"/>
    <n v="2"/>
    <n v="6265.49"/>
    <n v="4060231043"/>
    <n v="0"/>
    <n v="0"/>
    <n v="39.5"/>
    <n v="19"/>
    <n v="-0.5"/>
    <n v="0"/>
    <n v="0"/>
    <n v="0"/>
    <s v=" "/>
    <n v="0"/>
    <n v="0"/>
    <n v="1551.1438000000001"/>
    <s v=""/>
    <n v="-3102.2876000000001"/>
    <s v="SIM"/>
    <n v="-3102.2876000000001"/>
  </r>
  <r>
    <s v="040602 - Cirurgia vascular"/>
    <s v="Sudeste"/>
    <s v="Muriaé"/>
    <s v="31044 - Leopoldina/Cataguases"/>
    <x v="8"/>
    <n v="1.5"/>
    <n v="2251.2797999999998"/>
    <n v="1"/>
    <n v="1574.72"/>
    <n v="4060231044"/>
    <n v="1"/>
    <n v="1.9999999999999998"/>
    <n v="10.5"/>
    <n v="3"/>
    <n v="10.5"/>
    <n v="3"/>
    <n v="4"/>
    <n v="0"/>
    <s v="não"/>
    <n v="1.9999999999999998"/>
    <n v="3001.7064"/>
    <n v="1500.8532"/>
    <s v="NÃO"/>
    <n v="750.42660000000001"/>
    <s v="SIM"/>
    <n v="750.42660000000001"/>
  </r>
  <r>
    <s v="040602 - Cirurgia vascular"/>
    <s v="Sudeste"/>
    <s v="Muriaé"/>
    <s v="31044 - Leopoldina/Cataguases"/>
    <x v="16"/>
    <n v="7.5"/>
    <n v="6925.1693999999998"/>
    <n v="2"/>
    <n v="897.68"/>
    <n v="4060231044"/>
    <n v="2"/>
    <n v="8.5"/>
    <n v="10.5"/>
    <n v="3"/>
    <n v="6.5"/>
    <n v="2"/>
    <n v="7"/>
    <n v="0"/>
    <s v="sim"/>
    <n v="8.5"/>
    <n v="7848.5249999999996"/>
    <n v="923.35590000000002"/>
    <s v="NÃO"/>
    <n v="5078.4574499999999"/>
    <s v="NÃO"/>
    <n v="5078.4574499999999"/>
  </r>
  <r>
    <s v="040602 - Cirurgia vascular"/>
    <s v="Sudeste"/>
    <s v="Muriaé"/>
    <s v="31045 - Muriaé"/>
    <x v="16"/>
    <n v="8.5"/>
    <n v="7848.5249999999996"/>
    <n v="4"/>
    <n v="4720.6400000000003"/>
    <n v="4060231045"/>
    <n v="4"/>
    <n v="10"/>
    <n v="10"/>
    <n v="4"/>
    <n v="10"/>
    <n v="4"/>
    <n v="10"/>
    <n v="0"/>
    <s v="não"/>
    <n v="10"/>
    <n v="9233.5589999999993"/>
    <n v="923.35590000000002"/>
    <s v="NÃO"/>
    <n v="4155.1015500000003"/>
    <s v="SIM"/>
    <n v="4155.1015500000003"/>
  </r>
  <r>
    <s v="040602 - Cirurgia vascular"/>
    <s v="Sudeste"/>
    <s v="Juiz de Fora"/>
    <s v="31046 - Santos Dumont"/>
    <x v="8"/>
    <n v="2.5"/>
    <n v="3752.1329999999998"/>
    <n v="1"/>
    <n v="552.09"/>
    <n v="4060231046"/>
    <n v="1"/>
    <n v="3"/>
    <n v="3"/>
    <n v="1"/>
    <n v="3"/>
    <n v="1"/>
    <n v="3"/>
    <n v="0"/>
    <s v="não"/>
    <n v="3"/>
    <n v="4502.5595999999996"/>
    <n v="1500.8532"/>
    <s v="NÃO"/>
    <n v="2251.2798000000003"/>
    <s v="NÃO"/>
    <n v="2251.2798000000003"/>
  </r>
  <r>
    <s v="040602 - Cirurgia vascular"/>
    <s v="Sudeste"/>
    <s v="Juiz de Fora"/>
    <s v="31047 - São João Nepomuceno/Bicas"/>
    <x v="8"/>
    <n v="3.5000000000000004"/>
    <n v="5252.9862000000003"/>
    <n v="0"/>
    <n v="0"/>
    <n v="4060231047"/>
    <n v="0"/>
    <n v="0"/>
    <n v="4.5"/>
    <n v="0"/>
    <n v="4.5"/>
    <n v="0"/>
    <n v="0"/>
    <n v="0"/>
    <s v=" "/>
    <n v="4.5"/>
    <n v="6753.8393999999998"/>
    <n v="1500.8532"/>
    <s v="NÃO"/>
    <n v="5252.9862000000003"/>
    <m/>
    <n v="5252.9862000000003"/>
  </r>
  <r>
    <s v="040602 - Cirurgia vascular"/>
    <s v="Sudeste"/>
    <s v="Muriaé"/>
    <s v="31048 - Ubá"/>
    <x v="0"/>
    <n v="0"/>
    <n v="0"/>
    <n v="1"/>
    <n v="1924.21"/>
    <n v="4060231048"/>
    <n v="0"/>
    <n v="0"/>
    <n v="18"/>
    <n v="2"/>
    <n v="18"/>
    <n v="2"/>
    <n v="0"/>
    <n v="0"/>
    <s v=" "/>
    <n v="0"/>
    <n v="0"/>
    <n v="1549.6860999999999"/>
    <s v=""/>
    <n v="-1549.6860999999999"/>
    <s v="SIM"/>
    <n v="-1549.6860999999999"/>
  </r>
  <r>
    <s v="040602 - Cirurgia vascular"/>
    <s v="Sudeste"/>
    <s v="Muriaé"/>
    <s v="31048 - Ubá"/>
    <x v="8"/>
    <n v="7.5"/>
    <n v="11256.398999999999"/>
    <n v="1"/>
    <n v="3910.79"/>
    <n v="4060231048"/>
    <n v="1"/>
    <n v="9"/>
    <n v="18"/>
    <n v="2"/>
    <n v="18"/>
    <n v="2"/>
    <n v="9"/>
    <n v="0"/>
    <s v="não"/>
    <n v="9"/>
    <n v="13507.6788"/>
    <n v="1500.8532"/>
    <s v="NÃO"/>
    <n v="9755.5457999999999"/>
    <s v="SIM"/>
    <n v="9755.5457999999999"/>
  </r>
  <r>
    <s v="040602 - Cirurgia vascular"/>
    <s v="Sudeste"/>
    <s v="Muriaé"/>
    <s v="31048 - Ubá"/>
    <x v="16"/>
    <n v="7.5"/>
    <n v="6925.1693999999998"/>
    <n v="1"/>
    <n v="428.64"/>
    <n v="4060231048"/>
    <n v="1"/>
    <n v="9"/>
    <n v="18"/>
    <n v="2"/>
    <n v="9"/>
    <n v="1"/>
    <n v="9"/>
    <n v="0"/>
    <s v="não"/>
    <n v="9"/>
    <n v="8310.2034000000003"/>
    <n v="923.35590000000002"/>
    <s v="NÃO"/>
    <n v="6001.8133500000004"/>
    <s v="NÃO"/>
    <n v="6001.8133500000004"/>
  </r>
  <r>
    <s v="040602 - Cirurgia vascular"/>
    <s v="Norte"/>
    <s v="Montes Claros"/>
    <s v="31049 - Brasília de Minas/São Francisco"/>
    <x v="0"/>
    <n v="0"/>
    <n v="0"/>
    <n v="1"/>
    <n v="492.76"/>
    <n v="4060231049"/>
    <n v="0"/>
    <n v="0"/>
    <n v="14.499999999999998"/>
    <n v="3"/>
    <n v="14.499999999999998"/>
    <n v="3"/>
    <n v="0"/>
    <n v="0"/>
    <s v=" "/>
    <n v="0"/>
    <n v="0"/>
    <n v="1549.6860999999999"/>
    <s v=""/>
    <n v="-1549.6860999999999"/>
    <s v="NÃO"/>
    <n v="-492.76"/>
  </r>
  <r>
    <s v="040602 - Cirurgia vascular"/>
    <s v="Norte"/>
    <s v="Montes Claros"/>
    <s v="31049 - Brasília de Minas/São Francisco"/>
    <x v="14"/>
    <n v="12.500000000000002"/>
    <n v="20689.159800000001"/>
    <n v="3"/>
    <n v="4940.7700000000004"/>
    <n v="4060231049"/>
    <n v="3"/>
    <n v="14.499999999999998"/>
    <n v="14.499999999999998"/>
    <n v="3"/>
    <n v="14.499999999999998"/>
    <n v="3"/>
    <n v="15"/>
    <n v="0"/>
    <s v="não"/>
    <n v="14.499999999999998"/>
    <n v="23999.425800000001"/>
    <n v="1655.1328000000001"/>
    <s v="NÃO"/>
    <n v="15723.761600000003"/>
    <s v="NÃO"/>
    <n v="15723.761600000003"/>
  </r>
  <r>
    <s v="040602 - Cirurgia vascular"/>
    <s v="Norte"/>
    <s v="Montes Claros"/>
    <s v="31050 - Coração de Jesus"/>
    <x v="14"/>
    <n v="2.5"/>
    <n v="4137.8321999999998"/>
    <n v="1"/>
    <n v="428.64"/>
    <n v="4060231050"/>
    <n v="1"/>
    <n v="3"/>
    <n v="3"/>
    <n v="1"/>
    <n v="3"/>
    <n v="1"/>
    <n v="3"/>
    <n v="0"/>
    <s v="não"/>
    <n v="3"/>
    <n v="4965.3984"/>
    <n v="1655.1328000000001"/>
    <s v="NÃO"/>
    <n v="2482.6992"/>
    <s v="NÃO"/>
    <n v="2482.6992"/>
  </r>
  <r>
    <s v="040602 - Cirurgia vascular"/>
    <s v="Norte"/>
    <s v="Montes Claros"/>
    <s v="31051 - Francisco Sá"/>
    <x v="14"/>
    <n v="3.9999999999999996"/>
    <n v="6620.5313999999998"/>
    <n v="1"/>
    <n v="428.64"/>
    <n v="4060231051"/>
    <n v="1"/>
    <n v="4.5"/>
    <n v="4.5"/>
    <n v="1"/>
    <n v="4.5"/>
    <n v="1"/>
    <n v="5"/>
    <n v="0"/>
    <s v="não"/>
    <n v="4.5"/>
    <n v="7448.0976000000001"/>
    <n v="1655.1328000000001"/>
    <s v="NÃO"/>
    <n v="4965.3983999999991"/>
    <s v="NÃO"/>
    <n v="4965.3983999999991"/>
  </r>
  <r>
    <s v="040602 - Cirurgia vascular"/>
    <s v="Norte"/>
    <s v="Montes Claros"/>
    <s v="31052 - Janaúba/Monte Azul"/>
    <x v="14"/>
    <n v="14.000000000000002"/>
    <n v="23171.859"/>
    <n v="3"/>
    <n v="4146.74"/>
    <n v="4060231052"/>
    <n v="3"/>
    <n v="16.5"/>
    <n v="16.5"/>
    <n v="3"/>
    <n v="16.5"/>
    <n v="3"/>
    <n v="17"/>
    <n v="0"/>
    <s v="não"/>
    <n v="16.5"/>
    <n v="27309.691200000001"/>
    <n v="1655.1328000000001"/>
    <s v="NÃO"/>
    <n v="18206.460800000004"/>
    <s v="NÃO"/>
    <n v="18206.460800000004"/>
  </r>
  <r>
    <s v="040602 - Cirurgia vascular"/>
    <s v="Norte"/>
    <s v="Montes Claros"/>
    <s v="31053 - Januária"/>
    <x v="14"/>
    <n v="6"/>
    <n v="9930.7968000000001"/>
    <n v="2"/>
    <n v="3035.38"/>
    <n v="4060231053"/>
    <n v="2"/>
    <n v="7.0000000000000009"/>
    <n v="7.0000000000000009"/>
    <n v="2"/>
    <n v="7.0000000000000009"/>
    <n v="2"/>
    <n v="7"/>
    <n v="0"/>
    <s v="não"/>
    <n v="7.0000000000000009"/>
    <n v="11585.9298"/>
    <n v="1655.1328000000001"/>
    <s v="NÃO"/>
    <n v="6620.5312000000004"/>
    <s v="NÃO"/>
    <n v="6620.5312000000004"/>
  </r>
  <r>
    <s v="040602 - Cirurgia vascular"/>
    <s v="Norte"/>
    <s v="Montes Claros"/>
    <s v="31054 - Montes Claros/Bocaiúva"/>
    <x v="0"/>
    <n v="0"/>
    <n v="0"/>
    <n v="1"/>
    <n v="528.82000000000005"/>
    <n v="4060231054"/>
    <n v="0"/>
    <n v="0"/>
    <n v="28.000000000000004"/>
    <n v="5"/>
    <n v="28.000000000000004"/>
    <n v="5"/>
    <n v="0"/>
    <n v="0"/>
    <s v=" "/>
    <n v="0"/>
    <n v="0"/>
    <n v="1549.6860999999999"/>
    <s v=""/>
    <n v="-1549.6860999999999"/>
    <s v="NÃO"/>
    <n v="-528.82000000000005"/>
  </r>
  <r>
    <s v="040602 - Cirurgia vascular"/>
    <s v="Norte"/>
    <s v="Montes Claros"/>
    <s v="31054 - Montes Claros/Bocaiúva"/>
    <x v="14"/>
    <n v="23.5"/>
    <n v="38895.620999999999"/>
    <n v="5"/>
    <n v="4053.21"/>
    <n v="4060231054"/>
    <n v="5"/>
    <n v="28.000000000000004"/>
    <n v="28.000000000000004"/>
    <n v="5"/>
    <n v="28.000000000000004"/>
    <n v="5"/>
    <n v="28"/>
    <n v="0"/>
    <s v="não"/>
    <n v="28.000000000000004"/>
    <n v="46343.7186"/>
    <n v="1655.1328000000001"/>
    <s v="NÃO"/>
    <n v="30619.9568"/>
    <s v="NÃO"/>
    <n v="30619.9568"/>
  </r>
  <r>
    <s v="040602 - Cirurgia vascular"/>
    <s v="Norte"/>
    <s v="Montes Claros"/>
    <s v="31055 - Pirapora"/>
    <x v="14"/>
    <n v="7.5"/>
    <n v="12413.495999999999"/>
    <n v="3"/>
    <n v="5994.99"/>
    <n v="4060231055"/>
    <n v="3"/>
    <n v="8.5"/>
    <n v="8.5"/>
    <n v="3"/>
    <n v="8.5"/>
    <n v="3"/>
    <n v="9"/>
    <n v="0"/>
    <s v="não"/>
    <n v="8.5"/>
    <n v="14068.629000000001"/>
    <n v="1655.1328000000001"/>
    <s v="NÃO"/>
    <n v="7448.0976000000001"/>
    <s v="SIM"/>
    <n v="7448.0976000000001"/>
  </r>
  <r>
    <s v="040602 - Cirurgia vascular"/>
    <s v="Norte"/>
    <s v="Montes Claros"/>
    <s v="31056 - Salinas/Taiobeiras"/>
    <x v="0"/>
    <n v="0"/>
    <n v="0"/>
    <n v="1"/>
    <n v="444.64"/>
    <n v="4060231056"/>
    <n v="0"/>
    <n v="0"/>
    <n v="12.500000000000002"/>
    <n v="2"/>
    <n v="12.500000000000002"/>
    <n v="2"/>
    <n v="0"/>
    <n v="0"/>
    <s v=" "/>
    <n v="0"/>
    <n v="0"/>
    <n v="1549.6860999999999"/>
    <s v=""/>
    <n v="-1549.6860999999999"/>
    <s v="NÃO"/>
    <n v="-444.64"/>
  </r>
  <r>
    <s v="040602 - Cirurgia vascular"/>
    <s v="Norte"/>
    <s v="Montes Claros"/>
    <s v="31056 - Salinas/Taiobeiras"/>
    <x v="14"/>
    <n v="10.5"/>
    <n v="17378.894400000001"/>
    <n v="2"/>
    <n v="5420.79"/>
    <n v="4060231056"/>
    <n v="2"/>
    <n v="12.500000000000002"/>
    <n v="12.500000000000002"/>
    <n v="2"/>
    <n v="12.500000000000002"/>
    <n v="2"/>
    <n v="13"/>
    <n v="0"/>
    <s v="não"/>
    <n v="12.500000000000002"/>
    <n v="20689.159800000001"/>
    <n v="1655.1328000000001"/>
    <s v="NÃO"/>
    <n v="14068.6288"/>
    <s v="SIM"/>
    <n v="14068.6288"/>
  </r>
  <r>
    <s v="040602 - Cirurgia vascular"/>
    <s v="Noroeste"/>
    <s v="Patos de Minas"/>
    <s v="31057 - Patos de Minas"/>
    <x v="0"/>
    <n v="0"/>
    <n v="0"/>
    <n v="4"/>
    <n v="2994.73"/>
    <n v="4060231057"/>
    <n v="0"/>
    <n v="0"/>
    <n v="20.5"/>
    <n v="0"/>
    <n v="20.5"/>
    <n v="0"/>
    <n v="0"/>
    <n v="0"/>
    <s v=" "/>
    <n v="0"/>
    <n v="0"/>
    <n v="1549.6860999999999"/>
    <s v=""/>
    <n v="-6198.7443999999996"/>
    <s v="NÃO"/>
    <n v="-2994.73"/>
  </r>
  <r>
    <s v="040602 - Cirurgia vascular"/>
    <s v="Noroeste"/>
    <s v="Patos de Minas"/>
    <s v="31057 - Patos de Minas"/>
    <x v="2"/>
    <n v="10.5"/>
    <n v="7481.2428"/>
    <n v="0"/>
    <n v="0"/>
    <n v="4060231057"/>
    <n v="0"/>
    <n v="0"/>
    <n v="20.5"/>
    <n v="0"/>
    <n v="20.5"/>
    <n v="0"/>
    <n v="0"/>
    <n v="0"/>
    <s v=" "/>
    <n v="12.500000000000002"/>
    <n v="8906.241"/>
    <n v="712.49929999999995"/>
    <s v="NÃO"/>
    <n v="7481.2426499999992"/>
    <m/>
    <n v="7481.2426499999992"/>
  </r>
  <r>
    <s v="040602 - Cirurgia vascular"/>
    <s v="Noroeste"/>
    <s v="Patos de Minas"/>
    <s v="31057 - Patos de Minas"/>
    <x v="19"/>
    <n v="7.0000000000000009"/>
    <n v="9644.1113999999998"/>
    <n v="0"/>
    <n v="0"/>
    <n v="4060231057"/>
    <n v="0"/>
    <n v="0"/>
    <n v="20.5"/>
    <n v="0"/>
    <n v="20.5"/>
    <n v="0"/>
    <n v="0"/>
    <n v="0"/>
    <s v=" "/>
    <n v="7.9999999999999991"/>
    <n v="11021.8416"/>
    <n v="1377.7302"/>
    <s v="NÃO"/>
    <n v="9644.1114000000016"/>
    <m/>
    <n v="9644.1114000000016"/>
  </r>
  <r>
    <s v="040602 - Cirurgia vascular"/>
    <s v="Noroeste"/>
    <s v="Patos de Minas"/>
    <s v="31058 - Unaí"/>
    <x v="0"/>
    <n v="5"/>
    <n v="7748.4305999999997"/>
    <n v="1"/>
    <n v="2880.67"/>
    <n v="4060231058"/>
    <n v="1"/>
    <n v="6"/>
    <n v="15.5"/>
    <n v="1"/>
    <n v="15.5"/>
    <n v="1"/>
    <n v="16"/>
    <n v="0"/>
    <s v="não"/>
    <n v="6"/>
    <n v="9298.1165999999994"/>
    <n v="1549.6860999999999"/>
    <s v="NÃO"/>
    <n v="6198.7443999999996"/>
    <s v="SIM"/>
    <n v="6198.7443999999996"/>
  </r>
  <r>
    <s v="040602 - Cirurgia vascular"/>
    <s v="Noroeste"/>
    <s v="Patos de Minas"/>
    <s v="31058 - Unaí"/>
    <x v="6"/>
    <n v="7.9999999999999991"/>
    <n v="20337.722399999999"/>
    <n v="0"/>
    <n v="0"/>
    <n v="4060231058"/>
    <n v="0"/>
    <n v="0"/>
    <n v="15.5"/>
    <n v="1"/>
    <n v="-0.5"/>
    <n v="0"/>
    <n v="0"/>
    <n v="0"/>
    <s v=" "/>
    <n v="9.5"/>
    <n v="24151.0452"/>
    <n v="2542.2152999999998"/>
    <s v="NÃO"/>
    <n v="20337.722399999995"/>
    <m/>
    <n v="20337.722399999995"/>
  </r>
  <r>
    <s v="040602 - Cirurgia vascular"/>
    <s v="Leste do Sul"/>
    <s v="Ponte Nova"/>
    <s v="31059 - Manhuaçu"/>
    <x v="0"/>
    <n v="6.4999999999999991"/>
    <n v="10072.9596"/>
    <n v="4"/>
    <n v="8244.0499999999993"/>
    <n v="4060231059"/>
    <n v="4"/>
    <n v="7.5"/>
    <n v="19.5"/>
    <n v="4"/>
    <n v="19.5"/>
    <n v="4"/>
    <n v="20"/>
    <n v="0"/>
    <s v="não"/>
    <n v="7.5"/>
    <n v="11622.6456"/>
    <n v="1549.6860999999999"/>
    <s v="NÃO"/>
    <n v="3874.2152499999984"/>
    <s v="SIM"/>
    <n v="3874.2152499999984"/>
  </r>
  <r>
    <s v="040602 - Cirurgia vascular"/>
    <s v="Leste do Sul"/>
    <s v="Ponte Nova"/>
    <s v="31059 - Manhuaçu"/>
    <x v="11"/>
    <n v="0"/>
    <n v="0"/>
    <n v="1"/>
    <n v="1575.72"/>
    <n v="4060231059"/>
    <n v="0"/>
    <n v="0"/>
    <n v="19.5"/>
    <n v="4"/>
    <n v="-0.5"/>
    <n v="0"/>
    <n v="0"/>
    <n v="0"/>
    <s v=" "/>
    <n v="0"/>
    <n v="0"/>
    <n v="1189.0127"/>
    <s v=""/>
    <n v="-1189.0127"/>
    <s v="SIM"/>
    <n v="-1189.0127"/>
  </r>
  <r>
    <s v="040602 - Cirurgia vascular"/>
    <s v="Leste do Sul"/>
    <s v="Ponte Nova"/>
    <s v="31059 - Manhuaçu"/>
    <x v="16"/>
    <n v="0"/>
    <n v="0"/>
    <n v="1"/>
    <n v="444.64"/>
    <n v="4060231059"/>
    <n v="0"/>
    <n v="0"/>
    <n v="19.5"/>
    <n v="4"/>
    <n v="-0.5"/>
    <n v="0"/>
    <n v="0"/>
    <n v="0"/>
    <s v=" "/>
    <n v="0"/>
    <n v="0"/>
    <n v="923.35590000000002"/>
    <s v=""/>
    <n v="-923.35590000000002"/>
    <s v="NÃO"/>
    <n v="-444.64"/>
  </r>
  <r>
    <s v="040602 - Cirurgia vascular"/>
    <s v="Leste do Sul"/>
    <s v="Ponte Nova"/>
    <s v="31059 - Manhuaçu"/>
    <x v="18"/>
    <n v="10"/>
    <n v="5149.9902000000002"/>
    <n v="0"/>
    <n v="0"/>
    <n v="4060231059"/>
    <n v="0"/>
    <n v="0"/>
    <n v="19.5"/>
    <n v="4"/>
    <n v="-0.5"/>
    <n v="0"/>
    <n v="0"/>
    <n v="0"/>
    <s v=" "/>
    <n v="12"/>
    <n v="6179.9880000000003"/>
    <n v="514.99900000000002"/>
    <s v="NÃO"/>
    <n v="5149.99"/>
    <m/>
    <n v="5149.99"/>
  </r>
  <r>
    <s v="040602 - Cirurgia vascular"/>
    <s v="Leste do Sul"/>
    <s v="Ponte Nova"/>
    <s v="31060 - Ponte Nova"/>
    <x v="0"/>
    <n v="4.5"/>
    <n v="6973.5875999999998"/>
    <n v="5"/>
    <n v="5901.25"/>
    <n v="4060231060"/>
    <n v="5"/>
    <n v="5.5"/>
    <n v="13.5"/>
    <n v="10"/>
    <n v="13.5"/>
    <n v="10"/>
    <n v="7"/>
    <n v="0"/>
    <s v="não"/>
    <n v="5.5"/>
    <n v="8523.2736000000004"/>
    <n v="1549.6860999999999"/>
    <s v="NÃO"/>
    <n v="-774.84304999999995"/>
    <s v="NÃO"/>
    <n v="-590.125"/>
  </r>
  <r>
    <s v="040602 - Cirurgia vascular"/>
    <s v="Leste do Sul"/>
    <s v="Ponte Nova"/>
    <s v="31060 - Ponte Nova"/>
    <x v="18"/>
    <n v="7.0000000000000009"/>
    <n v="3604.9931999999999"/>
    <n v="5"/>
    <n v="4316.21"/>
    <n v="4060231060"/>
    <n v="5"/>
    <n v="7.9999999999999991"/>
    <n v="13.5"/>
    <n v="10"/>
    <n v="6.5"/>
    <n v="5"/>
    <n v="7"/>
    <n v="0"/>
    <s v="não"/>
    <n v="7.9999999999999991"/>
    <n v="4119.9917999999998"/>
    <n v="514.99900000000002"/>
    <s v="NÃO"/>
    <n v="1029.9980000000005"/>
    <s v="SIM"/>
    <n v="1029.9980000000005"/>
  </r>
  <r>
    <s v="040602 - Cirurgia vascular"/>
    <s v="Leste do Sul"/>
    <s v="Ponte Nova"/>
    <s v="31061 - Viçosa"/>
    <x v="0"/>
    <n v="0"/>
    <n v="0"/>
    <n v="2"/>
    <n v="5240.41"/>
    <n v="4060231061"/>
    <n v="0"/>
    <n v="0"/>
    <n v="8"/>
    <n v="3"/>
    <n v="8"/>
    <n v="3"/>
    <n v="0"/>
    <n v="0"/>
    <s v=" "/>
    <n v="0"/>
    <n v="0"/>
    <n v="1549.6860999999999"/>
    <s v=""/>
    <n v="-3099.3721999999998"/>
    <s v="SIM"/>
    <n v="-3099.3721999999998"/>
  </r>
  <r>
    <s v="040602 - Cirurgia vascular"/>
    <s v="Leste do Sul"/>
    <s v="Ponte Nova"/>
    <s v="31061 - Viçosa"/>
    <x v="8"/>
    <n v="0"/>
    <n v="0"/>
    <n v="2"/>
    <n v="1171.8800000000001"/>
    <n v="4060231061"/>
    <n v="0"/>
    <n v="0"/>
    <n v="8"/>
    <n v="3"/>
    <n v="8"/>
    <n v="3"/>
    <n v="0"/>
    <n v="0"/>
    <s v=" "/>
    <n v="0"/>
    <n v="0"/>
    <n v="1500.8532"/>
    <s v=""/>
    <n v="-3001.7064"/>
    <s v="NÃO"/>
    <n v="-1171.8800000000001"/>
  </r>
  <r>
    <s v="040602 - Cirurgia vascular"/>
    <s v="Leste do Sul"/>
    <s v="Ponte Nova"/>
    <s v="31061 - Viçosa"/>
    <x v="16"/>
    <n v="3"/>
    <n v="2770.0680000000002"/>
    <n v="1"/>
    <n v="477.04"/>
    <n v="4060231061"/>
    <n v="1"/>
    <n v="3.5000000000000004"/>
    <n v="8"/>
    <n v="3"/>
    <n v="8"/>
    <n v="3"/>
    <n v="3"/>
    <n v="0"/>
    <s v="não"/>
    <n v="3.5000000000000004"/>
    <n v="3231.7458000000001"/>
    <n v="923.35590000000002"/>
    <s v="NÃO"/>
    <n v="1846.7118"/>
    <s v="NÃO"/>
    <n v="1846.7118"/>
  </r>
  <r>
    <s v="040602 - Cirurgia vascular"/>
    <s v="Leste do Sul"/>
    <s v="Ponte Nova"/>
    <s v="31061 - Viçosa"/>
    <x v="18"/>
    <n v="3.9999999999999996"/>
    <n v="2059.9962"/>
    <n v="2"/>
    <n v="898.06"/>
    <n v="4060231061"/>
    <n v="2"/>
    <n v="4.5"/>
    <n v="8"/>
    <n v="3"/>
    <n v="5"/>
    <n v="2"/>
    <n v="5"/>
    <n v="0"/>
    <s v="não"/>
    <n v="4.5"/>
    <n v="2317.4958000000001"/>
    <n v="514.99900000000002"/>
    <s v="NÃO"/>
    <n v="1029.9979999999998"/>
    <s v="NÃO"/>
    <n v="1029.9979999999998"/>
  </r>
  <r>
    <s v="040602 - Cirurgia vascular"/>
    <s v="Nordeste"/>
    <s v="Teófilo Otoni"/>
    <s v="31062 - Águas Formosas"/>
    <x v="0"/>
    <n v="0.49999999999999994"/>
    <n v="774.84299999999996"/>
    <n v="0"/>
    <n v="0"/>
    <n v="4060231062"/>
    <n v="0"/>
    <n v="0"/>
    <n v="3.5"/>
    <n v="0"/>
    <n v="3.5"/>
    <n v="0"/>
    <n v="0"/>
    <n v="0"/>
    <s v=" "/>
    <n v="0.49999999999999994"/>
    <n v="774.84299999999996"/>
    <n v="1549.6860999999999"/>
    <s v="NÃO"/>
    <n v="774.84304999999983"/>
    <m/>
    <n v="774.84304999999983"/>
  </r>
  <r>
    <s v="040602 - Cirurgia vascular"/>
    <s v="Nordeste"/>
    <s v="Teófilo Otoni"/>
    <s v="31062 - Águas Formosas"/>
    <x v="12"/>
    <n v="2.5"/>
    <n v="7167.2226000000001"/>
    <n v="0"/>
    <n v="0"/>
    <n v="4060231062"/>
    <n v="0"/>
    <n v="0"/>
    <n v="3.5"/>
    <n v="0"/>
    <n v="3.5"/>
    <n v="0"/>
    <n v="0"/>
    <n v="0"/>
    <s v=" "/>
    <n v="3"/>
    <n v="8600.6669999999995"/>
    <n v="2866.8890999999999"/>
    <s v="NÃO"/>
    <n v="7167.2227499999999"/>
    <m/>
    <n v="7167.2227499999999"/>
  </r>
  <r>
    <s v="040602 - Cirurgia vascular"/>
    <s v="Nordeste"/>
    <s v="Teófilo Otoni"/>
    <s v="31063 - Almenara"/>
    <x v="0"/>
    <n v="1.9999999999999998"/>
    <n v="3099.3719999999998"/>
    <n v="0"/>
    <n v="0"/>
    <n v="4060231063"/>
    <n v="0"/>
    <n v="0"/>
    <n v="11"/>
    <n v="2"/>
    <n v="11"/>
    <n v="2"/>
    <n v="0"/>
    <n v="0"/>
    <s v=" "/>
    <n v="2.5"/>
    <n v="3874.2150000000001"/>
    <n v="1549.6860999999999"/>
    <s v="NÃO"/>
    <n v="3099.3721999999993"/>
    <m/>
    <n v="3099.3721999999993"/>
  </r>
  <r>
    <s v="040602 - Cirurgia vascular"/>
    <s v="Nordeste"/>
    <s v="Teófilo Otoni"/>
    <s v="31063 - Almenara"/>
    <x v="12"/>
    <n v="7.5"/>
    <n v="21501.668399999999"/>
    <n v="2"/>
    <n v="5538.99"/>
    <n v="4060231063"/>
    <n v="2"/>
    <n v="8.5"/>
    <n v="11"/>
    <n v="2"/>
    <n v="11"/>
    <n v="2"/>
    <n v="11"/>
    <n v="0"/>
    <s v="não"/>
    <n v="8.5"/>
    <n v="24368.557199999999"/>
    <n v="2866.8890999999999"/>
    <s v="NÃO"/>
    <n v="15767.89005"/>
    <s v="NÃO"/>
    <n v="15767.89005"/>
  </r>
  <r>
    <s v="040602 - Cirurgia vascular"/>
    <s v="Nordeste"/>
    <s v="Teófilo Otoni"/>
    <s v="31064 - Araçuaí"/>
    <x v="0"/>
    <n v="0.99999999999999989"/>
    <n v="1549.6859999999999"/>
    <n v="1"/>
    <n v="457.34"/>
    <n v="4060231064"/>
    <n v="1"/>
    <n v="0.99999999999999989"/>
    <n v="5.5"/>
    <n v="1"/>
    <n v="5.5"/>
    <n v="1"/>
    <n v="6"/>
    <n v="0"/>
    <s v="não"/>
    <n v="0.99999999999999989"/>
    <n v="1549.6859999999999"/>
    <n v="1549.6860999999999"/>
    <s v="NÃO"/>
    <n v="-1.7204971891615627E-13"/>
    <s v="NÃO"/>
    <n v="-5.0774939808206906E-14"/>
  </r>
  <r>
    <s v="040602 - Cirurgia vascular"/>
    <s v="Nordeste"/>
    <s v="Teófilo Otoni"/>
    <s v="31064 - Araçuaí"/>
    <x v="12"/>
    <n v="3.9999999999999996"/>
    <n v="11467.556399999999"/>
    <n v="0"/>
    <n v="0"/>
    <n v="4060231064"/>
    <n v="0"/>
    <n v="0"/>
    <n v="5.5"/>
    <n v="1"/>
    <n v="-0.5"/>
    <n v="0"/>
    <n v="0"/>
    <n v="0"/>
    <s v=" "/>
    <n v="4.5"/>
    <n v="12901.0008"/>
    <n v="2866.8890999999999"/>
    <s v="NÃO"/>
    <n v="11467.556399999998"/>
    <m/>
    <n v="11467.556399999998"/>
  </r>
  <r>
    <s v="040602 - Cirurgia vascular"/>
    <s v="Nordeste"/>
    <s v="Teófilo Otoni"/>
    <s v="31065 - Itaobim"/>
    <x v="0"/>
    <n v="0.99999999999999989"/>
    <n v="1549.6859999999999"/>
    <n v="0"/>
    <n v="0"/>
    <n v="4060231065"/>
    <n v="0"/>
    <n v="0"/>
    <n v="4.9999999999999991"/>
    <n v="0"/>
    <n v="4.9999999999999991"/>
    <n v="0"/>
    <n v="0"/>
    <n v="0"/>
    <s v=" "/>
    <n v="0.99999999999999989"/>
    <n v="1549.6859999999999"/>
    <n v="1549.6860999999999"/>
    <s v="NÃO"/>
    <n v="1549.6860999999997"/>
    <m/>
    <n v="1549.6860999999997"/>
  </r>
  <r>
    <s v="040602 - Cirurgia vascular"/>
    <s v="Nordeste"/>
    <s v="Teófilo Otoni"/>
    <s v="31065 - Itaobim"/>
    <x v="12"/>
    <n v="3.5000000000000004"/>
    <n v="10034.111999999999"/>
    <n v="0"/>
    <n v="0"/>
    <n v="4060231065"/>
    <n v="0"/>
    <n v="0"/>
    <n v="4.9999999999999991"/>
    <n v="0"/>
    <n v="4.9999999999999991"/>
    <n v="0"/>
    <n v="0"/>
    <n v="0"/>
    <s v=" "/>
    <n v="3.9999999999999996"/>
    <n v="11467.556399999999"/>
    <n v="2866.8890999999999"/>
    <s v="NÃO"/>
    <n v="10034.111850000001"/>
    <m/>
    <n v="10034.111850000001"/>
  </r>
  <r>
    <s v="040602 - Cirurgia vascular"/>
    <s v="Nordeste"/>
    <s v="Teófilo Otoni"/>
    <s v="31066 - Nanuque"/>
    <x v="0"/>
    <n v="0.49999999999999994"/>
    <n v="774.84299999999996"/>
    <n v="0"/>
    <n v="0"/>
    <n v="4060231066"/>
    <n v="0"/>
    <n v="0"/>
    <n v="4.4999999999999991"/>
    <n v="0"/>
    <n v="4.4999999999999991"/>
    <n v="0"/>
    <n v="0"/>
    <n v="0"/>
    <s v=" "/>
    <n v="0.49999999999999994"/>
    <n v="774.84299999999996"/>
    <n v="1549.6860999999999"/>
    <s v="NÃO"/>
    <n v="774.84304999999983"/>
    <m/>
    <n v="774.84304999999983"/>
  </r>
  <r>
    <s v="040602 - Cirurgia vascular"/>
    <s v="Nordeste"/>
    <s v="Teófilo Otoni"/>
    <s v="31066 - Nanuque"/>
    <x v="15"/>
    <n v="0"/>
    <n v="0"/>
    <n v="1"/>
    <n v="428.64"/>
    <n v="4060231066"/>
    <n v="0"/>
    <n v="0"/>
    <n v="4.4999999999999991"/>
    <n v="0"/>
    <n v="4.4999999999999991"/>
    <n v="0"/>
    <n v="0"/>
    <n v="0"/>
    <s v=" "/>
    <n v="0"/>
    <n v="0"/>
    <n v="464.55"/>
    <s v=""/>
    <n v="-464.55"/>
    <s v="NÃO"/>
    <n v="-428.64"/>
  </r>
  <r>
    <s v="040602 - Cirurgia vascular"/>
    <s v="Nordeste"/>
    <s v="Teófilo Otoni"/>
    <s v="31066 - Nanuque"/>
    <x v="12"/>
    <n v="3"/>
    <n v="8600.6669999999995"/>
    <n v="0"/>
    <n v="0"/>
    <n v="4060231066"/>
    <n v="0"/>
    <n v="0"/>
    <n v="4.4999999999999991"/>
    <n v="0"/>
    <n v="4.4999999999999991"/>
    <n v="0"/>
    <n v="0"/>
    <n v="0"/>
    <s v=" "/>
    <n v="3.9999999999999996"/>
    <n v="11467.556399999999"/>
    <n v="2866.8890999999999"/>
    <s v="NÃO"/>
    <n v="8600.6672999999992"/>
    <m/>
    <n v="8600.6672999999992"/>
  </r>
  <r>
    <s v="040602 - Cirurgia vascular"/>
    <s v="Nordeste"/>
    <s v="Teófilo Otoni"/>
    <s v="31067 - Padre Paraíso"/>
    <x v="0"/>
    <n v="0.49999999999999994"/>
    <n v="774.84299999999996"/>
    <n v="0"/>
    <n v="0"/>
    <n v="4060231067"/>
    <n v="0"/>
    <n v="0"/>
    <n v="3.5"/>
    <n v="4"/>
    <n v="3.5"/>
    <n v="4"/>
    <n v="0"/>
    <n v="0"/>
    <s v=" "/>
    <n v="0.49999999999999994"/>
    <n v="774.84299999999996"/>
    <n v="1549.6860999999999"/>
    <s v="NÃO"/>
    <n v="774.84304999999983"/>
    <m/>
    <n v="774.84304999999983"/>
  </r>
  <r>
    <s v="040602 - Cirurgia vascular"/>
    <s v="Nordeste"/>
    <s v="Teófilo Otoni"/>
    <s v="31067 - Padre Paraíso"/>
    <x v="15"/>
    <n v="0"/>
    <n v="0"/>
    <n v="1"/>
    <n v="428.64"/>
    <n v="4060231067"/>
    <n v="0"/>
    <n v="0"/>
    <n v="3.5"/>
    <n v="4"/>
    <n v="3.5"/>
    <n v="4"/>
    <n v="0"/>
    <n v="0"/>
    <s v=" "/>
    <n v="0"/>
    <n v="0"/>
    <n v="464.55"/>
    <s v=""/>
    <n v="-464.55"/>
    <s v="NÃO"/>
    <n v="-428.64"/>
  </r>
  <r>
    <s v="040602 - Cirurgia vascular"/>
    <s v="Nordeste"/>
    <s v="Teófilo Otoni"/>
    <s v="31067 - Padre Paraíso"/>
    <x v="12"/>
    <n v="2.5"/>
    <n v="7167.2226000000001"/>
    <n v="4"/>
    <n v="9056.7800000000007"/>
    <n v="4060231067"/>
    <n v="4"/>
    <n v="3"/>
    <n v="3.5"/>
    <n v="4"/>
    <n v="3.5"/>
    <n v="4"/>
    <n v="4"/>
    <n v="0"/>
    <s v="não"/>
    <n v="3"/>
    <n v="8600.6669999999995"/>
    <n v="2866.8890999999999"/>
    <s v="NÃO"/>
    <n v="-4300.3336499999996"/>
    <s v="NÃO"/>
    <n v="-3396.2925000000005"/>
  </r>
  <r>
    <s v="040602 - Cirurgia vascular"/>
    <s v="Nordeste"/>
    <s v="Teófilo Otoni"/>
    <s v="31068 - Pedra Azul"/>
    <x v="0"/>
    <n v="0.49999999999999994"/>
    <n v="774.84299999999996"/>
    <n v="0"/>
    <n v="0"/>
    <n v="4060231068"/>
    <n v="0"/>
    <n v="0"/>
    <n v="3.4999999999999996"/>
    <n v="0"/>
    <n v="3.4999999999999996"/>
    <n v="0"/>
    <n v="0"/>
    <n v="0"/>
    <s v=" "/>
    <n v="0.49999999999999994"/>
    <n v="774.84299999999996"/>
    <n v="1549.6860999999999"/>
    <s v="NÃO"/>
    <n v="774.84304999999983"/>
    <m/>
    <n v="774.84304999999983"/>
  </r>
  <r>
    <s v="040602 - Cirurgia vascular"/>
    <s v="Nordeste"/>
    <s v="Teófilo Otoni"/>
    <s v="31068 - Pedra Azul"/>
    <x v="14"/>
    <n v="1.5"/>
    <n v="2482.6992"/>
    <n v="0"/>
    <n v="0"/>
    <n v="4060231068"/>
    <n v="0"/>
    <n v="0"/>
    <n v="3.4999999999999996"/>
    <n v="0"/>
    <n v="3.4999999999999996"/>
    <n v="0"/>
    <n v="0"/>
    <n v="0"/>
    <s v=" "/>
    <n v="1.9999999999999998"/>
    <n v="3310.2654000000002"/>
    <n v="1655.1328000000001"/>
    <s v="NÃO"/>
    <n v="2482.6992"/>
    <m/>
    <n v="2482.6992"/>
  </r>
  <r>
    <s v="040602 - Cirurgia vascular"/>
    <s v="Nordeste"/>
    <s v="Teófilo Otoni"/>
    <s v="31068 - Pedra Azul"/>
    <x v="12"/>
    <n v="0.99999999999999989"/>
    <n v="2866.8888000000002"/>
    <n v="0"/>
    <n v="0"/>
    <n v="4060231068"/>
    <n v="0"/>
    <n v="0"/>
    <n v="3.4999999999999996"/>
    <n v="0"/>
    <n v="3.4999999999999996"/>
    <n v="0"/>
    <n v="0"/>
    <n v="0"/>
    <s v=" "/>
    <n v="0.99999999999999989"/>
    <n v="2866.8888000000002"/>
    <n v="2866.8890999999999"/>
    <s v="NÃO"/>
    <n v="2866.8890999999994"/>
    <m/>
    <n v="2866.8890999999994"/>
  </r>
  <r>
    <s v="040602 - Cirurgia vascular"/>
    <s v="Nordeste"/>
    <s v="Teófilo Otoni"/>
    <s v="31069 - Teófilo Otoni/Malacacheta/Itambacuri"/>
    <x v="0"/>
    <n v="3.5000000000000004"/>
    <n v="5423.9016000000001"/>
    <n v="0"/>
    <n v="0"/>
    <n v="4060231069"/>
    <n v="0"/>
    <n v="0"/>
    <n v="19.5"/>
    <n v="6"/>
    <n v="19.5"/>
    <n v="6"/>
    <n v="0"/>
    <n v="0"/>
    <s v=" "/>
    <n v="3.9999999999999996"/>
    <n v="6198.7446"/>
    <n v="1549.6860999999999"/>
    <s v="NÃO"/>
    <n v="5423.9013500000001"/>
    <m/>
    <n v="5423.9013500000001"/>
  </r>
  <r>
    <s v="040602 - Cirurgia vascular"/>
    <s v="Nordeste"/>
    <s v="Teófilo Otoni"/>
    <s v="31069 - Teófilo Otoni/Malacacheta/Itambacuri"/>
    <x v="15"/>
    <n v="0"/>
    <n v="0"/>
    <n v="8"/>
    <n v="3429.12"/>
    <n v="4060231069"/>
    <n v="0"/>
    <n v="0"/>
    <n v="19.5"/>
    <n v="6"/>
    <n v="19.5"/>
    <n v="6"/>
    <n v="0"/>
    <n v="0"/>
    <s v=" "/>
    <n v="0"/>
    <n v="0"/>
    <n v="464.55"/>
    <s v=""/>
    <n v="-3716.4"/>
    <s v="NÃO"/>
    <n v="-3429.12"/>
  </r>
  <r>
    <s v="040602 - Cirurgia vascular"/>
    <s v="Nordeste"/>
    <s v="Teófilo Otoni"/>
    <s v="31069 - Teófilo Otoni/Malacacheta/Itambacuri"/>
    <x v="12"/>
    <n v="12.999999999999998"/>
    <n v="37269.557999999997"/>
    <n v="6"/>
    <n v="14727.09"/>
    <n v="4060231069"/>
    <n v="6"/>
    <n v="15.500000000000002"/>
    <n v="19.5"/>
    <n v="6"/>
    <n v="19.5"/>
    <n v="6"/>
    <n v="20"/>
    <n v="0"/>
    <s v="não"/>
    <n v="15.500000000000002"/>
    <n v="44436.781199999998"/>
    <n v="2866.8890999999999"/>
    <s v="NÃO"/>
    <n v="20068.223699999995"/>
    <s v="NÃO"/>
    <n v="20068.223699999995"/>
  </r>
  <r>
    <s v="040602 - Cirurgia vascular"/>
    <s v="Triângulo do Sul"/>
    <s v="Uberaba"/>
    <s v="31070 - Araxá"/>
    <x v="0"/>
    <n v="0"/>
    <n v="0"/>
    <n v="1"/>
    <n v="2578.19"/>
    <n v="4060231070"/>
    <n v="0"/>
    <n v="0"/>
    <n v="10"/>
    <n v="3"/>
    <n v="10"/>
    <n v="3"/>
    <n v="0"/>
    <n v="0"/>
    <s v=" "/>
    <n v="0"/>
    <n v="0"/>
    <n v="1549.6860999999999"/>
    <s v=""/>
    <n v="-1549.6860999999999"/>
    <s v="SIM"/>
    <n v="-1549.6860999999999"/>
  </r>
  <r>
    <s v="040602 - Cirurgia vascular"/>
    <s v="Triângulo do Sul"/>
    <s v="Uberaba"/>
    <s v="31070 - Araxá"/>
    <x v="5"/>
    <n v="0"/>
    <n v="0"/>
    <n v="1"/>
    <n v="1392.56"/>
    <n v="4060231070"/>
    <n v="0"/>
    <n v="0"/>
    <n v="10"/>
    <n v="3"/>
    <n v="10"/>
    <n v="3"/>
    <n v="0"/>
    <n v="0"/>
    <s v=" "/>
    <n v="0"/>
    <n v="0"/>
    <n v="1978.02"/>
    <s v=""/>
    <n v="-1978.02"/>
    <s v="NÃO"/>
    <n v="-1392.56"/>
  </r>
  <r>
    <s v="040602 - Cirurgia vascular"/>
    <s v="Triângulo do Sul"/>
    <s v="Uberaba"/>
    <s v="31070 - Araxá"/>
    <x v="19"/>
    <n v="8.5"/>
    <n v="11710.707"/>
    <n v="3"/>
    <n v="1882.13"/>
    <n v="4060231070"/>
    <n v="3"/>
    <n v="10"/>
    <n v="10"/>
    <n v="3"/>
    <n v="10"/>
    <n v="3"/>
    <n v="10"/>
    <n v="0"/>
    <s v="não"/>
    <n v="10"/>
    <n v="13777.302"/>
    <n v="1377.7302"/>
    <s v="NÃO"/>
    <n v="7577.5160999999998"/>
    <s v="NÃO"/>
    <n v="7577.5160999999998"/>
  </r>
  <r>
    <s v="040602 - Cirurgia vascular"/>
    <s v="Triângulo do Sul"/>
    <s v="Uberaba"/>
    <s v="31071 - Frutal/Iturama"/>
    <x v="19"/>
    <n v="8.5"/>
    <n v="11710.707"/>
    <n v="1"/>
    <n v="428.64"/>
    <n v="4060231071"/>
    <n v="1"/>
    <n v="10"/>
    <n v="10"/>
    <n v="1"/>
    <n v="10"/>
    <n v="1"/>
    <n v="10"/>
    <n v="0"/>
    <s v="não"/>
    <n v="10"/>
    <n v="13777.302"/>
    <n v="1377.7302"/>
    <s v="NÃO"/>
    <n v="10332.976500000001"/>
    <s v="NÃO"/>
    <n v="10332.976500000001"/>
  </r>
  <r>
    <s v="040602 - Cirurgia vascular"/>
    <s v="Triângulo do Sul"/>
    <s v="Uberaba"/>
    <s v="31072 - Uberaba"/>
    <x v="19"/>
    <n v="19"/>
    <n v="26176.873800000001"/>
    <n v="11"/>
    <n v="12914.18"/>
    <n v="4060231072"/>
    <n v="11"/>
    <n v="22.5"/>
    <n v="22.5"/>
    <n v="11"/>
    <n v="22.5"/>
    <n v="11"/>
    <n v="23"/>
    <n v="0"/>
    <s v="não"/>
    <n v="22.5"/>
    <n v="30998.929199999999"/>
    <n v="1377.7302"/>
    <s v="NÃO"/>
    <n v="11021.8416"/>
    <s v="NÃO"/>
    <n v="11021.8416"/>
  </r>
  <r>
    <s v="040602 - Cirurgia vascular"/>
    <s v="Triângulo do Norte"/>
    <s v="Uberlândia"/>
    <s v="31073 - Ituiutaba"/>
    <x v="6"/>
    <n v="9.5"/>
    <n v="24151.0452"/>
    <n v="4"/>
    <n v="11972.66"/>
    <n v="4060231073"/>
    <n v="4"/>
    <n v="11"/>
    <n v="11"/>
    <n v="4"/>
    <n v="11"/>
    <n v="4"/>
    <n v="11"/>
    <n v="0"/>
    <s v="não"/>
    <n v="11"/>
    <n v="27964.367999999999"/>
    <n v="2542.2152999999998"/>
    <s v="NÃO"/>
    <n v="13982.184149999999"/>
    <s v="SIM"/>
    <n v="13982.184149999999"/>
  </r>
  <r>
    <s v="040602 - Cirurgia vascular"/>
    <s v="Triângulo do Norte"/>
    <s v="Uberlândia"/>
    <s v="31074 - Patrocínio/Monte Carmelo"/>
    <x v="0"/>
    <n v="0"/>
    <n v="0"/>
    <n v="1"/>
    <n v="2421.2800000000002"/>
    <n v="4060231074"/>
    <n v="0"/>
    <n v="0"/>
    <n v="11.5"/>
    <n v="2"/>
    <n v="11.5"/>
    <n v="2"/>
    <n v="0"/>
    <n v="0"/>
    <s v=" "/>
    <n v="0"/>
    <n v="0"/>
    <n v="1549.6860999999999"/>
    <s v=""/>
    <n v="-1549.6860999999999"/>
    <s v="SIM"/>
    <n v="-1549.6860999999999"/>
  </r>
  <r>
    <s v="040602 - Cirurgia vascular"/>
    <s v="Triângulo do Norte"/>
    <s v="Uberlândia"/>
    <s v="31074 - Patrocínio/Monte Carmelo"/>
    <x v="6"/>
    <n v="10"/>
    <n v="25422.152999999998"/>
    <n v="2"/>
    <n v="3933.81"/>
    <n v="4060231074"/>
    <n v="2"/>
    <n v="11.5"/>
    <n v="11.5"/>
    <n v="2"/>
    <n v="11.5"/>
    <n v="2"/>
    <n v="12"/>
    <n v="0"/>
    <s v="não"/>
    <n v="11.5"/>
    <n v="29235.4758"/>
    <n v="2542.2152999999998"/>
    <s v="NÃO"/>
    <n v="20337.722399999999"/>
    <s v="NÃO"/>
    <n v="20337.722399999999"/>
  </r>
  <r>
    <s v="040602 - Cirurgia vascular"/>
    <s v="Triângulo do Norte"/>
    <s v="Uberlândia"/>
    <s v="31075 - Uberlândia/Araguari"/>
    <x v="6"/>
    <n v="43.5"/>
    <n v="110586.3654"/>
    <n v="44"/>
    <n v="166581.03"/>
    <n v="4060231075"/>
    <n v="44"/>
    <n v="51"/>
    <n v="51"/>
    <n v="44"/>
    <n v="51"/>
    <n v="44"/>
    <n v="51"/>
    <n v="0"/>
    <s v="não"/>
    <n v="51"/>
    <n v="129652.9806"/>
    <n v="2542.2152999999998"/>
    <s v="NÃO"/>
    <n v="-1271.1076499999999"/>
    <s v="SIM"/>
    <n v="-1271.1076499999999"/>
  </r>
  <r>
    <s v="040602 - Cirurgia vascular"/>
    <s v="Norte"/>
    <s v="Montes Claros"/>
    <s v="31076 - Manga"/>
    <x v="14"/>
    <n v="3"/>
    <n v="4965.3984"/>
    <n v="0"/>
    <n v="0"/>
    <n v="4060231076"/>
    <n v="0"/>
    <n v="0"/>
    <n v="3.5000000000000004"/>
    <n v="0"/>
    <n v="3.5000000000000004"/>
    <n v="0"/>
    <n v="0"/>
    <n v="0"/>
    <s v=" "/>
    <n v="3.5000000000000004"/>
    <n v="5792.9646000000002"/>
    <n v="1655.1328000000001"/>
    <s v="NÃO"/>
    <n v="4965.3984"/>
    <m/>
    <n v="4965.3984"/>
  </r>
  <r>
    <s v="040602 - Cirurgia vascular"/>
    <s v="Noroeste"/>
    <s v="Patos de Minas"/>
    <s v="31077 - João Pinheiro"/>
    <x v="0"/>
    <n v="0"/>
    <n v="0"/>
    <n v="1"/>
    <n v="436.64"/>
    <n v="4060231077"/>
    <n v="0"/>
    <n v="0"/>
    <n v="4"/>
    <n v="1"/>
    <n v="4"/>
    <n v="1"/>
    <n v="0"/>
    <n v="0"/>
    <s v=" "/>
    <n v="0"/>
    <n v="0"/>
    <n v="1549.6860999999999"/>
    <s v=""/>
    <n v="-1549.6860999999999"/>
    <s v="NÃO"/>
    <n v="-436.64"/>
  </r>
  <r>
    <s v="040602 - Cirurgia vascular"/>
    <s v="Noroeste"/>
    <s v="Patos de Minas"/>
    <s v="31077 - João Pinheiro"/>
    <x v="2"/>
    <n v="1.9999999999999998"/>
    <n v="1424.9988000000001"/>
    <n v="0"/>
    <n v="0"/>
    <n v="4060231077"/>
    <n v="0"/>
    <n v="0"/>
    <n v="4"/>
    <n v="1"/>
    <n v="4"/>
    <n v="1"/>
    <n v="0"/>
    <n v="0"/>
    <s v=" "/>
    <n v="2.5"/>
    <n v="1781.2482"/>
    <n v="712.49929999999995"/>
    <s v="NÃO"/>
    <n v="1424.9985999999997"/>
    <m/>
    <n v="1424.9985999999997"/>
  </r>
  <r>
    <s v="040602 - Cirurgia vascular"/>
    <s v="Noroeste"/>
    <s v="Patos de Minas"/>
    <s v="31077 - João Pinheiro"/>
    <x v="19"/>
    <n v="1.5"/>
    <n v="2066.5949999999998"/>
    <n v="1"/>
    <n v="436.64"/>
    <n v="4060231077"/>
    <n v="1"/>
    <n v="1.5"/>
    <n v="4"/>
    <n v="1"/>
    <n v="4"/>
    <n v="1"/>
    <n v="4"/>
    <n v="0"/>
    <s v="não"/>
    <n v="1.5"/>
    <n v="2066.5949999999998"/>
    <n v="1377.7302"/>
    <s v="NÃO"/>
    <n v="688.86509999999998"/>
    <s v="NÃO"/>
    <n v="688.86509999999998"/>
  </r>
  <r>
    <s v="040603 - Cardiologia intervencionista"/>
    <s v="Sul"/>
    <s v="Passos - RS São S Paraíso"/>
    <s v="31001 - Alfenas/Machado"/>
    <x v="1"/>
    <n v="0"/>
    <n v="0"/>
    <n v="3"/>
    <n v="16912.439999999999"/>
    <n v="4060331001"/>
    <n v="0"/>
    <n v="0"/>
    <n v="71"/>
    <n v="41"/>
    <n v="71"/>
    <n v="41"/>
    <n v="0"/>
    <n v="0"/>
    <s v=" "/>
    <n v="0"/>
    <n v="0"/>
    <n v="5611.0918000000001"/>
    <s v=""/>
    <n v="-16833.275399999999"/>
    <s v="SIM"/>
    <n v="-16833.275399999999"/>
  </r>
  <r>
    <s v="040603 - Cardiologia intervencionista"/>
    <s v="Sul"/>
    <s v="Passos - RS São S Paraíso"/>
    <s v="31001 - Alfenas/Machado"/>
    <x v="2"/>
    <n v="0"/>
    <n v="0"/>
    <n v="14"/>
    <n v="76614.25"/>
    <n v="4060331001"/>
    <n v="0"/>
    <n v="0"/>
    <n v="71"/>
    <n v="41"/>
    <n v="71"/>
    <n v="41"/>
    <n v="0"/>
    <n v="0"/>
    <s v=" "/>
    <n v="0"/>
    <n v="0"/>
    <n v="6065.5941000000003"/>
    <s v=""/>
    <n v="-84918.3174"/>
    <s v="NÃO"/>
    <n v="-76614.25"/>
  </r>
  <r>
    <s v="040603 - Cardiologia intervencionista"/>
    <s v="Sul"/>
    <s v="Passos - RS São S Paraíso"/>
    <s v="31001 - Alfenas/Machado"/>
    <x v="3"/>
    <n v="60.500000000000007"/>
    <n v="339471.054"/>
    <n v="41"/>
    <n v="214637.6"/>
    <n v="4060331001"/>
    <n v="41"/>
    <n v="71"/>
    <n v="71"/>
    <n v="41"/>
    <n v="71"/>
    <n v="41"/>
    <n v="71"/>
    <n v="0"/>
    <s v="não"/>
    <n v="71"/>
    <n v="398387.51760000002"/>
    <n v="5611.0918000000001"/>
    <s v="NÃO"/>
    <n v="109416.29010000004"/>
    <s v="NÃO"/>
    <n v="109416.29010000004"/>
  </r>
  <r>
    <s v="040603 - Cardiologia intervencionista"/>
    <s v="Sul"/>
    <s v="Passos - RS São S Paraíso"/>
    <s v="31001 - Alfenas/Machado"/>
    <x v="4"/>
    <n v="0"/>
    <n v="0"/>
    <n v="7"/>
    <n v="36806.5"/>
    <n v="4060331001"/>
    <n v="0"/>
    <n v="0"/>
    <n v="71"/>
    <n v="41"/>
    <n v="0"/>
    <n v="0"/>
    <n v="0"/>
    <n v="0"/>
    <s v=" "/>
    <n v="0"/>
    <n v="0"/>
    <n v="6272.7227000000003"/>
    <s v=""/>
    <n v="-43909.058900000004"/>
    <s v="NÃO"/>
    <n v="-36806.5"/>
  </r>
  <r>
    <s v="040603 - Cardiologia intervencionista"/>
    <s v="Sul"/>
    <s v="Passos - RS São S Paraíso"/>
    <s v="31001 - Alfenas/Machado"/>
    <x v="5"/>
    <n v="0"/>
    <n v="0"/>
    <n v="5"/>
    <n v="28563.67"/>
    <n v="4060331001"/>
    <n v="0"/>
    <n v="0"/>
    <n v="71"/>
    <n v="41"/>
    <n v="0"/>
    <n v="0"/>
    <n v="0"/>
    <n v="0"/>
    <s v=" "/>
    <n v="0"/>
    <n v="0"/>
    <n v="5611.0918000000001"/>
    <s v=""/>
    <n v="-28055.459000000003"/>
    <s v="SIM"/>
    <n v="-28055.459000000003"/>
  </r>
  <r>
    <s v="040603 - Cardiologia intervencionista"/>
    <s v="Sul"/>
    <s v="Passos - RS São S Paraíso"/>
    <s v="31001 - Alfenas/Machado"/>
    <x v="7"/>
    <n v="0"/>
    <n v="0"/>
    <n v="17"/>
    <n v="82435.509999999995"/>
    <n v="4060331001"/>
    <n v="0"/>
    <n v="0"/>
    <n v="71"/>
    <n v="41"/>
    <n v="0"/>
    <n v="0"/>
    <n v="0"/>
    <n v="0"/>
    <s v=" "/>
    <n v="0"/>
    <n v="0"/>
    <n v="5611.0918000000001"/>
    <s v=""/>
    <n v="-95388.560599999997"/>
    <s v="NÃO"/>
    <n v="-82435.509999999995"/>
  </r>
  <r>
    <s v="040603 - Cardiologia intervencionista"/>
    <s v="Sul"/>
    <s v="Passos - RS São S Paraíso"/>
    <s v="31002 - Guaxupé"/>
    <x v="1"/>
    <n v="0"/>
    <n v="0"/>
    <n v="2"/>
    <n v="11287.57"/>
    <n v="4060331002"/>
    <n v="0"/>
    <n v="0"/>
    <n v="35"/>
    <n v="20"/>
    <n v="35"/>
    <n v="20"/>
    <n v="0"/>
    <n v="0"/>
    <s v=" "/>
    <n v="0"/>
    <n v="0"/>
    <n v="5611.0918000000001"/>
    <s v=""/>
    <n v="-11222.1836"/>
    <s v="SIM"/>
    <n v="-11222.1836"/>
  </r>
  <r>
    <s v="040603 - Cardiologia intervencionista"/>
    <s v="Sul"/>
    <s v="Passos - RS São S Paraíso"/>
    <s v="31002 - Guaxupé"/>
    <x v="2"/>
    <n v="0"/>
    <n v="0"/>
    <n v="5"/>
    <n v="31811.78"/>
    <n v="4060331002"/>
    <n v="0"/>
    <n v="0"/>
    <n v="35"/>
    <n v="20"/>
    <n v="35"/>
    <n v="20"/>
    <n v="0"/>
    <n v="0"/>
    <s v=" "/>
    <n v="0"/>
    <n v="0"/>
    <n v="6065.5941000000003"/>
    <s v=""/>
    <n v="-30327.970500000003"/>
    <s v="SIM"/>
    <n v="-30327.970500000003"/>
  </r>
  <r>
    <s v="040603 - Cardiologia intervencionista"/>
    <s v="Sul"/>
    <s v="Passos - RS São S Paraíso"/>
    <s v="31002 - Guaxupé"/>
    <x v="3"/>
    <n v="30"/>
    <n v="168332.75399999999"/>
    <n v="20"/>
    <n v="99843.13"/>
    <n v="4060331002"/>
    <n v="20"/>
    <n v="35"/>
    <n v="35"/>
    <n v="20"/>
    <n v="35"/>
    <n v="20"/>
    <n v="35"/>
    <n v="0"/>
    <s v="não"/>
    <n v="35"/>
    <n v="196388.21280000001"/>
    <n v="5611.0918000000001"/>
    <s v="NÃO"/>
    <n v="56110.918000000005"/>
    <s v="NÃO"/>
    <n v="56110.918000000005"/>
  </r>
  <r>
    <s v="040603 - Cardiologia intervencionista"/>
    <s v="Sul"/>
    <s v="Passos - RS São S Paraíso"/>
    <s v="31002 - Guaxupé"/>
    <x v="4"/>
    <n v="0"/>
    <n v="0"/>
    <n v="2"/>
    <n v="10975.14"/>
    <n v="4060331002"/>
    <n v="0"/>
    <n v="0"/>
    <n v="35"/>
    <n v="20"/>
    <n v="0"/>
    <n v="0"/>
    <n v="0"/>
    <n v="0"/>
    <s v=" "/>
    <n v="0"/>
    <n v="0"/>
    <n v="6272.7227000000003"/>
    <s v=""/>
    <n v="-12545.445400000001"/>
    <s v="NÃO"/>
    <n v="-10975.14"/>
  </r>
  <r>
    <s v="040603 - Cardiologia intervencionista"/>
    <s v="Sul"/>
    <s v="Passos - RS São S Paraíso"/>
    <s v="31002 - Guaxupé"/>
    <x v="5"/>
    <n v="0"/>
    <n v="0"/>
    <n v="26"/>
    <n v="137257.57"/>
    <n v="4060331002"/>
    <n v="0"/>
    <n v="0"/>
    <n v="35"/>
    <n v="20"/>
    <n v="0"/>
    <n v="0"/>
    <n v="0"/>
    <n v="0"/>
    <s v=" "/>
    <n v="0"/>
    <n v="0"/>
    <n v="5611.0918000000001"/>
    <s v=""/>
    <n v="-145888.38680000001"/>
    <s v="NÃO"/>
    <n v="-137257.57"/>
  </r>
  <r>
    <s v="040603 - Cardiologia intervencionista"/>
    <s v="Sul"/>
    <s v="Pouso Alegre"/>
    <s v="31003 - Itajubá"/>
    <x v="1"/>
    <n v="38.5"/>
    <n v="216027.03419999999"/>
    <n v="71"/>
    <n v="415739.05"/>
    <n v="4060331003"/>
    <n v="71"/>
    <n v="45"/>
    <n v="45"/>
    <n v="71"/>
    <n v="45"/>
    <n v="71"/>
    <n v="45"/>
    <n v="0"/>
    <s v="não"/>
    <n v="45"/>
    <n v="252499.13099999999"/>
    <n v="5611.0918000000001"/>
    <s v="SIM"/>
    <n v="-36472.096700000002"/>
    <s v="SIM"/>
    <n v="-36472.096700000002"/>
  </r>
  <r>
    <s v="040603 - Cardiologia intervencionista"/>
    <s v="Sul"/>
    <s v="Pouso Alegre"/>
    <s v="31003 - Itajubá"/>
    <x v="4"/>
    <n v="0"/>
    <n v="0"/>
    <n v="3"/>
    <n v="15545.74"/>
    <n v="4060331003"/>
    <n v="0"/>
    <n v="0"/>
    <n v="45"/>
    <n v="71"/>
    <n v="0"/>
    <n v="0"/>
    <n v="0"/>
    <n v="0"/>
    <s v=" "/>
    <n v="0"/>
    <n v="0"/>
    <n v="6272.7227000000003"/>
    <s v=""/>
    <n v="-18818.168100000003"/>
    <s v="NÃO"/>
    <n v="-15545.739999999998"/>
  </r>
  <r>
    <s v="040603 - Cardiologia intervencionista"/>
    <s v="Sul"/>
    <s v="Varginha"/>
    <s v="31004 - Lavras"/>
    <x v="9"/>
    <n v="0"/>
    <n v="0"/>
    <n v="1"/>
    <n v="5229.32"/>
    <n v="4060331004"/>
    <n v="0"/>
    <n v="0"/>
    <n v="39"/>
    <n v="22"/>
    <n v="39"/>
    <n v="22"/>
    <n v="0"/>
    <n v="0"/>
    <s v=" "/>
    <n v="0"/>
    <n v="0"/>
    <n v="5611.0918000000001"/>
    <s v=""/>
    <n v="-5611.0918000000001"/>
    <s v="NÃO"/>
    <n v="-5229.32"/>
  </r>
  <r>
    <s v="040603 - Cardiologia intervencionista"/>
    <s v="Sul"/>
    <s v="Varginha"/>
    <s v="31004 - Lavras"/>
    <x v="1"/>
    <n v="0"/>
    <n v="0"/>
    <n v="1"/>
    <n v="5434.02"/>
    <n v="4060331004"/>
    <n v="0"/>
    <n v="0"/>
    <n v="39"/>
    <n v="22"/>
    <n v="39"/>
    <n v="22"/>
    <n v="0"/>
    <n v="0"/>
    <s v=" "/>
    <n v="0"/>
    <n v="0"/>
    <n v="5611.0918000000001"/>
    <s v=""/>
    <n v="-5611.0918000000001"/>
    <s v="NÃO"/>
    <n v="-5434.02"/>
  </r>
  <r>
    <s v="040603 - Cardiologia intervencionista"/>
    <s v="Sul"/>
    <s v="Varginha"/>
    <s v="31004 - Lavras"/>
    <x v="3"/>
    <n v="0"/>
    <n v="0"/>
    <n v="2"/>
    <n v="9503.42"/>
    <n v="4060331004"/>
    <n v="0"/>
    <n v="0"/>
    <n v="39"/>
    <n v="22"/>
    <n v="39"/>
    <n v="22"/>
    <n v="0"/>
    <n v="0"/>
    <s v=" "/>
    <n v="0"/>
    <n v="0"/>
    <n v="5611.0918000000001"/>
    <s v=""/>
    <n v="-11222.1836"/>
    <s v="NÃO"/>
    <n v="-9503.42"/>
  </r>
  <r>
    <s v="040603 - Cardiologia intervencionista"/>
    <s v="Sul"/>
    <s v="Varginha"/>
    <s v="31004 - Lavras"/>
    <x v="7"/>
    <n v="33.5"/>
    <n v="187971.5754"/>
    <n v="22"/>
    <n v="112792.1"/>
    <n v="4060331004"/>
    <n v="22"/>
    <n v="39"/>
    <n v="39"/>
    <n v="22"/>
    <n v="39"/>
    <n v="22"/>
    <n v="39"/>
    <n v="0"/>
    <s v="não"/>
    <n v="39"/>
    <n v="218832.5802"/>
    <n v="5611.0918000000001"/>
    <s v="NÃO"/>
    <n v="64527.555700000004"/>
    <s v="NÃO"/>
    <n v="64527.555700000004"/>
  </r>
  <r>
    <s v="040603 - Cardiologia intervencionista"/>
    <s v="Sul"/>
    <s v="Passos - RS Passos"/>
    <s v="31005 - Passos/Piumhi"/>
    <x v="0"/>
    <n v="0"/>
    <n v="0"/>
    <n v="1"/>
    <n v="5386.46"/>
    <n v="4060331005"/>
    <n v="0"/>
    <n v="0"/>
    <n v="63"/>
    <n v="126"/>
    <n v="63"/>
    <n v="126"/>
    <n v="0"/>
    <n v="0"/>
    <s v=" "/>
    <n v="0"/>
    <n v="0"/>
    <n v="6096.1048000000001"/>
    <s v=""/>
    <n v="-6096.1048000000001"/>
    <s v="NÃO"/>
    <n v="-5386.46"/>
  </r>
  <r>
    <s v="040603 - Cardiologia intervencionista"/>
    <s v="Sul"/>
    <s v="Passos - RS Passos"/>
    <s v="31005 - Passos/Piumhi"/>
    <x v="2"/>
    <n v="53.499999999999993"/>
    <n v="324509.28419999999"/>
    <n v="126"/>
    <n v="742259.49"/>
    <n v="4060331005"/>
    <n v="126"/>
    <n v="63"/>
    <n v="63"/>
    <n v="126"/>
    <n v="63"/>
    <n v="126"/>
    <n v="63"/>
    <n v="0"/>
    <s v="não"/>
    <n v="63"/>
    <n v="382132.42859999998"/>
    <n v="6065.5941000000003"/>
    <s v="SIM"/>
    <n v="-57623.143950000049"/>
    <s v="NÃO"/>
    <n v="-55964.009166666707"/>
  </r>
  <r>
    <s v="040603 - Cardiologia intervencionista"/>
    <s v="Sul"/>
    <s v="Passos - RS Passos"/>
    <s v="31005 - Passos/Piumhi"/>
    <x v="5"/>
    <n v="0"/>
    <n v="0"/>
    <n v="10"/>
    <n v="55462.93"/>
    <n v="4060331005"/>
    <n v="0"/>
    <n v="0"/>
    <n v="63"/>
    <n v="126"/>
    <n v="0"/>
    <n v="0"/>
    <n v="0"/>
    <n v="0"/>
    <s v=" "/>
    <n v="0"/>
    <n v="0"/>
    <n v="5611.0918000000001"/>
    <s v=""/>
    <n v="-56110.918000000005"/>
    <s v="NÃO"/>
    <n v="-55462.929999999993"/>
  </r>
  <r>
    <s v="040603 - Cardiologia intervencionista"/>
    <s v="Sul"/>
    <s v="Passos - RS Passos"/>
    <s v="31005 - Passos/Piumhi"/>
    <x v="7"/>
    <n v="0"/>
    <n v="0"/>
    <n v="2"/>
    <n v="8369"/>
    <n v="4060331005"/>
    <n v="0"/>
    <n v="0"/>
    <n v="63"/>
    <n v="126"/>
    <n v="0"/>
    <n v="0"/>
    <n v="0"/>
    <n v="0"/>
    <s v=" "/>
    <n v="0"/>
    <n v="0"/>
    <n v="5611.0918000000001"/>
    <s v=""/>
    <n v="-11222.1836"/>
    <s v="NÃO"/>
    <n v="-8369"/>
  </r>
  <r>
    <s v="040603 - Cardiologia intervencionista"/>
    <s v="Sul"/>
    <s v="Pouso Alegre"/>
    <s v="31006 - Poços de Caldas"/>
    <x v="1"/>
    <n v="0"/>
    <n v="0"/>
    <n v="1"/>
    <n v="5458.92"/>
    <n v="4060331006"/>
    <n v="0"/>
    <n v="0"/>
    <n v="49.5"/>
    <n v="57"/>
    <n v="49.5"/>
    <n v="57"/>
    <n v="0"/>
    <n v="0"/>
    <s v=" "/>
    <n v="0"/>
    <n v="0"/>
    <n v="5611.0918000000001"/>
    <s v=""/>
    <n v="-5611.0918000000001"/>
    <s v="NÃO"/>
    <n v="-5458.92"/>
  </r>
  <r>
    <s v="040603 - Cardiologia intervencionista"/>
    <s v="Sul"/>
    <s v="Pouso Alegre"/>
    <s v="31006 - Poços de Caldas"/>
    <x v="3"/>
    <n v="42"/>
    <n v="235665.85560000001"/>
    <n v="57"/>
    <n v="294970.38"/>
    <n v="4060331006"/>
    <n v="57"/>
    <n v="49.5"/>
    <n v="49.5"/>
    <n v="57"/>
    <n v="49.5"/>
    <n v="57"/>
    <n v="50"/>
    <n v="0"/>
    <s v="não"/>
    <n v="49.5"/>
    <n v="277749.04379999998"/>
    <n v="5611.0918000000001"/>
    <s v="SIM"/>
    <n v="-44888.734400000001"/>
    <s v="NÃO"/>
    <n v="-41399.351578947368"/>
  </r>
  <r>
    <s v="040603 - Cardiologia intervencionista"/>
    <s v="Sul"/>
    <s v="Pouso Alegre"/>
    <s v="31006 - Poços de Caldas"/>
    <x v="4"/>
    <n v="0"/>
    <n v="0"/>
    <n v="1"/>
    <n v="6368.54"/>
    <n v="4060331006"/>
    <n v="0"/>
    <n v="0"/>
    <n v="49.5"/>
    <n v="57"/>
    <n v="-0.5"/>
    <n v="0"/>
    <n v="0"/>
    <n v="0"/>
    <s v=" "/>
    <n v="0"/>
    <n v="0"/>
    <n v="6272.7227000000003"/>
    <s v=""/>
    <n v="-6272.7227000000003"/>
    <s v="SIM"/>
    <n v="-6272.7227000000003"/>
  </r>
  <r>
    <s v="040603 - Cardiologia intervencionista"/>
    <s v="Sul"/>
    <s v="Pouso Alegre"/>
    <s v="31007 - Pouso Alegre"/>
    <x v="1"/>
    <n v="0"/>
    <n v="0"/>
    <n v="4"/>
    <n v="24309.49"/>
    <n v="4060331007"/>
    <n v="0"/>
    <n v="0"/>
    <n v="112.00000000000001"/>
    <n v="124"/>
    <n v="112.00000000000001"/>
    <n v="124"/>
    <n v="0"/>
    <n v="0"/>
    <s v=" "/>
    <n v="0"/>
    <n v="0"/>
    <n v="5611.0918000000001"/>
    <s v=""/>
    <n v="-22444.367200000001"/>
    <s v="SIM"/>
    <n v="-22444.367200000001"/>
  </r>
  <r>
    <s v="040603 - Cardiologia intervencionista"/>
    <s v="Sul"/>
    <s v="Pouso Alegre"/>
    <s v="31007 - Pouso Alegre"/>
    <x v="3"/>
    <n v="0"/>
    <n v="0"/>
    <n v="6"/>
    <n v="32510.7"/>
    <n v="4060331007"/>
    <n v="0"/>
    <n v="0"/>
    <n v="112.00000000000001"/>
    <n v="124"/>
    <n v="112.00000000000001"/>
    <n v="124"/>
    <n v="0"/>
    <n v="0"/>
    <s v=" "/>
    <n v="0"/>
    <n v="0"/>
    <n v="5611.0918000000001"/>
    <s v=""/>
    <n v="-33666.550799999997"/>
    <s v="NÃO"/>
    <n v="-32510.699999999997"/>
  </r>
  <r>
    <s v="040603 - Cardiologia intervencionista"/>
    <s v="Sul"/>
    <s v="Pouso Alegre"/>
    <s v="31007 - Pouso Alegre"/>
    <x v="4"/>
    <n v="95.5"/>
    <n v="599045.01780000003"/>
    <n v="124"/>
    <n v="739954.08"/>
    <n v="4060331007"/>
    <n v="124"/>
    <n v="112.00000000000001"/>
    <n v="112.00000000000001"/>
    <n v="124"/>
    <n v="112.00000000000001"/>
    <n v="124"/>
    <n v="112"/>
    <n v="0"/>
    <s v="não"/>
    <n v="112.00000000000001"/>
    <n v="702544.94220000005"/>
    <n v="6272.7227000000003"/>
    <s v="SIM"/>
    <n v="-103499.92455000001"/>
    <s v="NÃO"/>
    <n v="-98461.63161290322"/>
  </r>
  <r>
    <s v="040603 - Cardiologia intervencionista"/>
    <s v="Sul"/>
    <s v="Pouso Alegre"/>
    <s v="31007 - Pouso Alegre"/>
    <x v="5"/>
    <n v="0"/>
    <n v="0"/>
    <n v="2"/>
    <n v="12323.03"/>
    <n v="4060331007"/>
    <n v="0"/>
    <n v="0"/>
    <n v="112.00000000000001"/>
    <n v="124"/>
    <n v="1.4210854715202004E-14"/>
    <n v="0"/>
    <n v="0"/>
    <n v="0"/>
    <s v=" "/>
    <n v="0"/>
    <n v="0"/>
    <n v="5611.0918000000001"/>
    <s v=""/>
    <n v="-11222.1836"/>
    <s v="SIM"/>
    <n v="-11222.1836"/>
  </r>
  <r>
    <s v="040603 - Cardiologia intervencionista"/>
    <s v="Sul"/>
    <s v="Pouso Alegre"/>
    <s v="31007 - Pouso Alegre"/>
    <x v="7"/>
    <n v="0"/>
    <n v="0"/>
    <n v="2"/>
    <n v="10641.81"/>
    <n v="4060331007"/>
    <n v="0"/>
    <n v="0"/>
    <n v="112.00000000000001"/>
    <n v="124"/>
    <n v="1.4210854715202004E-14"/>
    <n v="0"/>
    <n v="0"/>
    <n v="0"/>
    <s v=" "/>
    <n v="0"/>
    <n v="0"/>
    <n v="5611.0918000000001"/>
    <s v=""/>
    <n v="-11222.1836"/>
    <s v="NÃO"/>
    <n v="-10641.81"/>
  </r>
  <r>
    <s v="040603 - Cardiologia intervencionista"/>
    <s v="Sul"/>
    <s v="Varginha"/>
    <s v="31008 - São Lourenço"/>
    <x v="1"/>
    <n v="0"/>
    <n v="0"/>
    <n v="2"/>
    <n v="11197.55"/>
    <n v="4060331008"/>
    <n v="0"/>
    <n v="0"/>
    <n v="59.000000000000007"/>
    <n v="53"/>
    <n v="59.000000000000007"/>
    <n v="53"/>
    <n v="0"/>
    <n v="0"/>
    <s v=" "/>
    <n v="0"/>
    <n v="0"/>
    <n v="5611.0918000000001"/>
    <s v=""/>
    <n v="-11222.1836"/>
    <s v="NÃO"/>
    <n v="-11197.55"/>
  </r>
  <r>
    <s v="040603 - Cardiologia intervencionista"/>
    <s v="Sul"/>
    <s v="Varginha"/>
    <s v="31008 - São Lourenço"/>
    <x v="8"/>
    <n v="0"/>
    <n v="0"/>
    <n v="1"/>
    <n v="5760.93"/>
    <n v="4060331008"/>
    <n v="0"/>
    <n v="0"/>
    <n v="59.000000000000007"/>
    <n v="53"/>
    <n v="59.000000000000007"/>
    <n v="53"/>
    <n v="0"/>
    <n v="0"/>
    <s v=" "/>
    <n v="0"/>
    <n v="0"/>
    <n v="6047.5261"/>
    <s v=""/>
    <n v="-6047.5261"/>
    <s v="NÃO"/>
    <n v="-5760.93"/>
  </r>
  <r>
    <s v="040603 - Cardiologia intervencionista"/>
    <s v="Sul"/>
    <s v="Varginha"/>
    <s v="31008 - São Lourenço"/>
    <x v="4"/>
    <n v="0"/>
    <n v="0"/>
    <n v="1"/>
    <n v="5410.46"/>
    <n v="4060331008"/>
    <n v="0"/>
    <n v="0"/>
    <n v="59.000000000000007"/>
    <n v="53"/>
    <n v="59.000000000000007"/>
    <n v="53"/>
    <n v="0"/>
    <n v="0"/>
    <s v=" "/>
    <n v="0"/>
    <n v="0"/>
    <n v="6272.7227000000003"/>
    <s v=""/>
    <n v="-6272.7227000000003"/>
    <s v="NÃO"/>
    <n v="-5410.46"/>
  </r>
  <r>
    <s v="040603 - Cardiologia intervencionista"/>
    <s v="Sul"/>
    <s v="Varginha"/>
    <s v="31008 - São Lourenço"/>
    <x v="5"/>
    <n v="0"/>
    <n v="0"/>
    <n v="1"/>
    <n v="5812.59"/>
    <n v="4060331008"/>
    <n v="0"/>
    <n v="0"/>
    <n v="59.000000000000007"/>
    <n v="53"/>
    <n v="59.000000000000007"/>
    <n v="53"/>
    <n v="0"/>
    <n v="0"/>
    <s v=" "/>
    <n v="0"/>
    <n v="0"/>
    <n v="5611.0918000000001"/>
    <s v=""/>
    <n v="-5611.0918000000001"/>
    <s v="SIM"/>
    <n v="-5611.0918000000001"/>
  </r>
  <r>
    <s v="040603 - Cardiologia intervencionista"/>
    <s v="Sul"/>
    <s v="Varginha"/>
    <s v="31008 - São Lourenço"/>
    <x v="7"/>
    <n v="50.499999999999993"/>
    <n v="283360.13579999999"/>
    <n v="53"/>
    <n v="261768.44"/>
    <n v="4060331008"/>
    <n v="53"/>
    <n v="59.000000000000007"/>
    <n v="59.000000000000007"/>
    <n v="53"/>
    <n v="59.000000000000007"/>
    <n v="53"/>
    <n v="59"/>
    <n v="0"/>
    <s v="não"/>
    <n v="59.000000000000007"/>
    <n v="331054.41600000003"/>
    <n v="5611.0918000000001"/>
    <s v="NÃO"/>
    <n v="-14027.729500000039"/>
    <s v="NÃO"/>
    <n v="-12347.567924528337"/>
  </r>
  <r>
    <s v="040603 - Cardiologia intervencionista"/>
    <s v="Sul"/>
    <s v="Passos - RS São S Paraíso"/>
    <s v="31009 - São Sebastião do Paraíso"/>
    <x v="2"/>
    <n v="0"/>
    <n v="0"/>
    <n v="7"/>
    <n v="38462.239999999998"/>
    <n v="4060331009"/>
    <n v="0"/>
    <n v="0"/>
    <n v="27.499999999999996"/>
    <n v="113"/>
    <n v="27.499999999999996"/>
    <n v="113"/>
    <n v="0"/>
    <n v="0"/>
    <s v=" "/>
    <n v="0"/>
    <n v="0"/>
    <n v="6065.5941000000003"/>
    <s v=""/>
    <n v="-42459.1587"/>
    <s v="NÃO"/>
    <n v="-38462.239999999998"/>
  </r>
  <r>
    <s v="040603 - Cardiologia intervencionista"/>
    <s v="Sul"/>
    <s v="Passos - RS São S Paraíso"/>
    <s v="31009 - São Sebastião do Paraíso"/>
    <x v="5"/>
    <n v="23.5"/>
    <n v="131860.65719999999"/>
    <n v="113"/>
    <n v="627381.56000000006"/>
    <n v="4060331009"/>
    <n v="113"/>
    <n v="27.499999999999996"/>
    <n v="27.499999999999996"/>
    <n v="113"/>
    <n v="27.499999999999996"/>
    <n v="113"/>
    <n v="28"/>
    <n v="0"/>
    <s v="não"/>
    <n v="27.499999999999996"/>
    <n v="154305.0246"/>
    <n v="5611.0918000000001"/>
    <s v="SIM"/>
    <n v="-25249.913100000002"/>
    <s v="NÃO"/>
    <n v="-24984.221415929205"/>
  </r>
  <r>
    <s v="040603 - Cardiologia intervencionista"/>
    <s v="Sul"/>
    <s v="Varginha"/>
    <s v="31010 - Três Corações"/>
    <x v="5"/>
    <n v="0"/>
    <n v="0"/>
    <n v="1"/>
    <n v="8218.66"/>
    <n v="4060331010"/>
    <n v="0"/>
    <n v="0"/>
    <n v="29.500000000000004"/>
    <n v="42"/>
    <n v="29.500000000000004"/>
    <n v="42"/>
    <n v="0"/>
    <n v="0"/>
    <s v=" "/>
    <n v="0"/>
    <n v="0"/>
    <n v="5611.0918000000001"/>
    <s v=""/>
    <n v="-5611.0918000000001"/>
    <s v="SIM"/>
    <n v="-5611.0918000000001"/>
  </r>
  <r>
    <s v="040603 - Cardiologia intervencionista"/>
    <s v="Sul"/>
    <s v="Varginha"/>
    <s v="31010 - Três Corações"/>
    <x v="7"/>
    <n v="25.000000000000004"/>
    <n v="140277.29519999999"/>
    <n v="42"/>
    <n v="198417.09"/>
    <n v="4060331010"/>
    <n v="42"/>
    <n v="29.500000000000004"/>
    <n v="29.500000000000004"/>
    <n v="42"/>
    <n v="29.500000000000004"/>
    <n v="42"/>
    <n v="30"/>
    <n v="0"/>
    <s v="não"/>
    <n v="29.500000000000004"/>
    <n v="165527.20800000001"/>
    <n v="5611.0918000000001"/>
    <s v="SIM"/>
    <n v="-28055.458999999981"/>
    <s v="NÃO"/>
    <n v="-23621.082142857129"/>
  </r>
  <r>
    <s v="040603 - Cardiologia intervencionista"/>
    <s v="Sul"/>
    <s v="Varginha"/>
    <s v="31011 - Três Pontas"/>
    <x v="2"/>
    <n v="0"/>
    <n v="0"/>
    <n v="1"/>
    <n v="5467.43"/>
    <n v="4060331011"/>
    <n v="0"/>
    <n v="0"/>
    <n v="28.000000000000004"/>
    <n v="29"/>
    <n v="28.000000000000004"/>
    <n v="29"/>
    <n v="0"/>
    <n v="0"/>
    <s v=" "/>
    <n v="0"/>
    <n v="0"/>
    <n v="6065.5941000000003"/>
    <s v=""/>
    <n v="-6065.5941000000003"/>
    <s v="NÃO"/>
    <n v="-5467.43"/>
  </r>
  <r>
    <s v="040603 - Cardiologia intervencionista"/>
    <s v="Sul"/>
    <s v="Varginha"/>
    <s v="31011 - Três Pontas"/>
    <x v="3"/>
    <n v="0"/>
    <n v="0"/>
    <n v="6"/>
    <n v="30162.58"/>
    <n v="4060331011"/>
    <n v="0"/>
    <n v="0"/>
    <n v="28.000000000000004"/>
    <n v="29"/>
    <n v="28.000000000000004"/>
    <n v="29"/>
    <n v="0"/>
    <n v="0"/>
    <s v=" "/>
    <n v="0"/>
    <n v="0"/>
    <n v="5611.0918000000001"/>
    <s v=""/>
    <n v="-33666.550799999997"/>
    <s v="NÃO"/>
    <n v="-30162.58"/>
  </r>
  <r>
    <s v="040603 - Cardiologia intervencionista"/>
    <s v="Sul"/>
    <s v="Varginha"/>
    <s v="31011 - Três Pontas"/>
    <x v="5"/>
    <n v="0"/>
    <n v="0"/>
    <n v="1"/>
    <n v="5237.32"/>
    <n v="4060331011"/>
    <n v="0"/>
    <n v="0"/>
    <n v="28.000000000000004"/>
    <n v="29"/>
    <n v="28.000000000000004"/>
    <n v="29"/>
    <n v="0"/>
    <n v="0"/>
    <s v=" "/>
    <n v="0"/>
    <n v="0"/>
    <n v="5611.0918000000001"/>
    <s v=""/>
    <n v="-5611.0918000000001"/>
    <s v="NÃO"/>
    <n v="-5237.32"/>
  </r>
  <r>
    <s v="040603 - Cardiologia intervencionista"/>
    <s v="Sul"/>
    <s v="Varginha"/>
    <s v="31011 - Três Pontas"/>
    <x v="7"/>
    <n v="24"/>
    <n v="134666.20319999999"/>
    <n v="29"/>
    <n v="143168.13"/>
    <n v="4060331011"/>
    <n v="29"/>
    <n v="28.000000000000004"/>
    <n v="28.000000000000004"/>
    <n v="29"/>
    <n v="28.000000000000004"/>
    <n v="29"/>
    <n v="28"/>
    <n v="0"/>
    <s v="não"/>
    <n v="28.000000000000004"/>
    <n v="157110.57060000001"/>
    <n v="5611.0918000000001"/>
    <s v="SIM"/>
    <n v="-22444.367200000001"/>
    <s v="NÃO"/>
    <n v="-19747.32827586207"/>
  </r>
  <r>
    <s v="040603 - Cardiologia intervencionista"/>
    <s v="Sul"/>
    <s v="Varginha"/>
    <s v="31012 - Varginha"/>
    <x v="7"/>
    <n v="35.5"/>
    <n v="199193.75880000001"/>
    <n v="76"/>
    <n v="411505.16"/>
    <n v="4060331012"/>
    <n v="76"/>
    <n v="41.5"/>
    <n v="41.5"/>
    <n v="76"/>
    <n v="41.5"/>
    <n v="76"/>
    <n v="42"/>
    <n v="0"/>
    <s v="não"/>
    <n v="41.5"/>
    <n v="232860.30960000001"/>
    <n v="5611.0918000000001"/>
    <s v="SIM"/>
    <n v="-36472.096700000002"/>
    <s v="NÃO"/>
    <n v="-35194.520263157894"/>
  </r>
  <r>
    <s v="040603 - Cardiologia intervencionista"/>
    <s v="Centro Sul"/>
    <s v="Centro Sul"/>
    <s v="31013 - Barbacena"/>
    <x v="9"/>
    <n v="45"/>
    <n v="252499.13099999999"/>
    <n v="148"/>
    <n v="809836.66"/>
    <n v="4060331013"/>
    <n v="148"/>
    <n v="53.000000000000007"/>
    <n v="53.000000000000007"/>
    <n v="148"/>
    <n v="53.000000000000007"/>
    <n v="148"/>
    <n v="53"/>
    <n v="0"/>
    <s v="não"/>
    <n v="53.000000000000007"/>
    <n v="297387.8652"/>
    <n v="5611.0918000000001"/>
    <s v="SIM"/>
    <n v="-44888.734400000001"/>
    <s v="NÃO"/>
    <n v="-43774.954594594594"/>
  </r>
  <r>
    <s v="040603 - Cardiologia intervencionista"/>
    <s v="Centro Sul"/>
    <s v="Centro Sul"/>
    <s v="31013 - Barbacena"/>
    <x v="8"/>
    <n v="0"/>
    <n v="0"/>
    <n v="1"/>
    <n v="5701.84"/>
    <n v="4060331013"/>
    <n v="0"/>
    <n v="0"/>
    <n v="53.000000000000007"/>
    <n v="148"/>
    <n v="7.1054273576010019E-15"/>
    <n v="0"/>
    <n v="0"/>
    <n v="0"/>
    <s v=" "/>
    <n v="0"/>
    <n v="0"/>
    <n v="6047.5261"/>
    <s v=""/>
    <n v="-6047.5261"/>
    <s v="NÃO"/>
    <n v="-5701.84"/>
  </r>
  <r>
    <s v="040603 - Cardiologia intervencionista"/>
    <s v="Centro Sul"/>
    <s v="Centro Sul"/>
    <s v="31014 - Conselheiro Lafaiete/Congonhas"/>
    <x v="9"/>
    <n v="56.499999999999993"/>
    <n v="317026.68660000002"/>
    <n v="86"/>
    <n v="508762.41"/>
    <n v="4060331014"/>
    <n v="86"/>
    <n v="66.5"/>
    <n v="66.5"/>
    <n v="86"/>
    <n v="66.5"/>
    <n v="86"/>
    <n v="67"/>
    <n v="0"/>
    <s v="não"/>
    <n v="66.5"/>
    <n v="373137.60479999997"/>
    <n v="5611.0918000000001"/>
    <s v="SIM"/>
    <n v="-58916.463900000039"/>
    <s v="SIM"/>
    <n v="-58916.463900000039"/>
  </r>
  <r>
    <s v="040603 - Cardiologia intervencionista"/>
    <s v="Centro Sul"/>
    <s v="Centro Sul"/>
    <s v="31014 - Conselheiro Lafaiete/Congonhas"/>
    <x v="0"/>
    <n v="0"/>
    <n v="0"/>
    <n v="9"/>
    <n v="52827.9"/>
    <n v="4060331014"/>
    <n v="0"/>
    <n v="0"/>
    <n v="66.5"/>
    <n v="86"/>
    <n v="-0.5"/>
    <n v="0"/>
    <n v="0"/>
    <n v="0"/>
    <s v=" "/>
    <n v="0"/>
    <n v="0"/>
    <n v="6096.1048000000001"/>
    <s v=""/>
    <n v="-54864.943200000002"/>
    <s v="NÃO"/>
    <n v="-52827.899999999994"/>
  </r>
  <r>
    <s v="040603 - Cardiologia intervencionista"/>
    <s v="Centro Sul"/>
    <s v="Centro Sul"/>
    <s v="31014 - Conselheiro Lafaiete/Congonhas"/>
    <x v="7"/>
    <n v="0"/>
    <n v="0"/>
    <n v="1"/>
    <n v="2570.4499999999998"/>
    <n v="4060331014"/>
    <n v="0"/>
    <n v="0"/>
    <n v="66.5"/>
    <n v="86"/>
    <n v="-0.5"/>
    <n v="0"/>
    <n v="0"/>
    <n v="0"/>
    <s v=" "/>
    <n v="0"/>
    <n v="0"/>
    <n v="5611.0918000000001"/>
    <s v=""/>
    <n v="-5611.0918000000001"/>
    <s v="NÃO"/>
    <n v="-2570.4499999999998"/>
  </r>
  <r>
    <s v="040603 - Cardiologia intervencionista"/>
    <s v="Centro Sul"/>
    <s v="Centro Sul"/>
    <s v="31015 - São João del Rei"/>
    <x v="9"/>
    <n v="45"/>
    <n v="252499.13099999999"/>
    <n v="79"/>
    <n v="451641.38"/>
    <n v="4060331015"/>
    <n v="79"/>
    <n v="53.000000000000007"/>
    <n v="53.000000000000007"/>
    <n v="79"/>
    <n v="53.000000000000007"/>
    <n v="79"/>
    <n v="53"/>
    <n v="0"/>
    <s v="não"/>
    <n v="53.000000000000007"/>
    <n v="297387.8652"/>
    <n v="5611.0918000000001"/>
    <s v="SIM"/>
    <n v="-44888.734400000001"/>
    <s v="SIM"/>
    <n v="-44888.734400000001"/>
  </r>
  <r>
    <s v="040603 - Cardiologia intervencionista"/>
    <s v="Centro Sul"/>
    <s v="Centro Sul"/>
    <s v="31015 - São João del Rei"/>
    <x v="0"/>
    <n v="0"/>
    <n v="0"/>
    <n v="2"/>
    <n v="16109.59"/>
    <n v="4060331015"/>
    <n v="0"/>
    <n v="0"/>
    <n v="53.000000000000007"/>
    <n v="79"/>
    <n v="7.1054273576010019E-15"/>
    <n v="0"/>
    <n v="0"/>
    <n v="0"/>
    <s v=" "/>
    <n v="0"/>
    <n v="0"/>
    <n v="6096.1048000000001"/>
    <s v=""/>
    <n v="-12192.2096"/>
    <s v="SIM"/>
    <n v="-12192.2096"/>
  </r>
  <r>
    <s v="040603 - Cardiologia intervencionista"/>
    <s v="Centro Sul"/>
    <s v="Centro Sul"/>
    <s v="31015 - São João del Rei"/>
    <x v="8"/>
    <n v="0"/>
    <n v="0"/>
    <n v="3"/>
    <n v="19975.77"/>
    <n v="4060331015"/>
    <n v="0"/>
    <n v="0"/>
    <n v="53.000000000000007"/>
    <n v="79"/>
    <n v="7.1054273576010019E-15"/>
    <n v="0"/>
    <n v="0"/>
    <n v="0"/>
    <s v=" "/>
    <n v="0"/>
    <n v="0"/>
    <n v="6047.5261"/>
    <s v=""/>
    <n v="-18142.578300000001"/>
    <s v="SIM"/>
    <n v="-18142.578300000001"/>
  </r>
  <r>
    <s v="040603 - Cardiologia intervencionista"/>
    <s v="Centro Sul"/>
    <s v="Centro Sul"/>
    <s v="31015 - São João del Rei"/>
    <x v="17"/>
    <n v="0"/>
    <n v="0"/>
    <n v="1"/>
    <n v="4937.76"/>
    <n v="4060331015"/>
    <n v="0"/>
    <n v="0"/>
    <n v="53.000000000000007"/>
    <n v="79"/>
    <n v="7.1054273576010019E-15"/>
    <n v="0"/>
    <n v="0"/>
    <n v="0"/>
    <s v=" "/>
    <n v="0"/>
    <n v="0"/>
    <n v="5611.0918000000001"/>
    <s v=""/>
    <n v="-5611.0918000000001"/>
    <s v="NÃO"/>
    <n v="-4937.76"/>
  </r>
  <r>
    <s v="040603 - Cardiologia intervencionista"/>
    <s v="Centro"/>
    <s v="Belo Horizonte"/>
    <s v="31016 - Belo Horizonte/Nova Lima/Caeté"/>
    <x v="0"/>
    <n v="649"/>
    <n v="3956372.0153999999"/>
    <n v="627"/>
    <n v="3794272.51"/>
    <n v="4060331016"/>
    <n v="627"/>
    <n v="763.5"/>
    <n v="763.5"/>
    <n v="627"/>
    <n v="763.5"/>
    <n v="627"/>
    <n v="764"/>
    <n v="0"/>
    <s v="não"/>
    <n v="763.5"/>
    <n v="4654376.0148"/>
    <n v="6096.1048000000001"/>
    <s v="NÃO"/>
    <n v="134114.30559999999"/>
    <s v="NÃO"/>
    <n v="134114.30559999999"/>
  </r>
  <r>
    <s v="040603 - Cardiologia intervencionista"/>
    <s v="Centro"/>
    <s v="Belo Horizonte"/>
    <s v="31016 - Belo Horizonte/Nova Lima/Caeté"/>
    <x v="10"/>
    <n v="0"/>
    <n v="0"/>
    <n v="1"/>
    <n v="5155.78"/>
    <n v="4060331016"/>
    <n v="0"/>
    <n v="0"/>
    <n v="763.5"/>
    <n v="627"/>
    <n v="-0.5"/>
    <n v="0"/>
    <n v="0"/>
    <n v="0"/>
    <s v=" "/>
    <n v="0"/>
    <n v="0"/>
    <n v="5611.0918000000001"/>
    <s v=""/>
    <n v="-5611.0918000000001"/>
    <s v="NÃO"/>
    <n v="-5155.78"/>
  </r>
  <r>
    <s v="040603 - Cardiologia intervencionista"/>
    <s v="Centro"/>
    <s v="Belo Horizonte"/>
    <s v="31017 - Betim"/>
    <x v="0"/>
    <n v="130.5"/>
    <n v="795541.6764"/>
    <n v="112"/>
    <n v="674969.33"/>
    <n v="4060331017"/>
    <n v="112"/>
    <n v="153.5"/>
    <n v="153.5"/>
    <n v="112"/>
    <n v="153.5"/>
    <n v="112"/>
    <n v="154"/>
    <n v="0"/>
    <s v="não"/>
    <n v="153.5"/>
    <n v="935752.08660000004"/>
    <n v="6096.1048000000001"/>
    <s v="NÃO"/>
    <n v="112777.9388"/>
    <s v="NÃO"/>
    <n v="112777.9388"/>
  </r>
  <r>
    <s v="040603 - Cardiologia intervencionista"/>
    <s v="Centro"/>
    <s v="Belo Horizonte"/>
    <s v="31018 - Contagem"/>
    <x v="0"/>
    <n v="156.5"/>
    <n v="954040.40099999995"/>
    <n v="111"/>
    <n v="674257.75"/>
    <n v="4060331018"/>
    <n v="111"/>
    <n v="184.5"/>
    <n v="184.5"/>
    <n v="111"/>
    <n v="184.5"/>
    <n v="111"/>
    <n v="185"/>
    <n v="0"/>
    <s v="não"/>
    <n v="184.5"/>
    <n v="1124731.3356000001"/>
    <n v="6096.1048000000001"/>
    <s v="NÃO"/>
    <n v="277372.7684"/>
    <s v="NÃO"/>
    <n v="277372.7684"/>
  </r>
  <r>
    <s v="040603 - Cardiologia intervencionista"/>
    <s v="Centro"/>
    <s v="Sete lagoas"/>
    <s v="31019 - Curvelo"/>
    <x v="0"/>
    <n v="34"/>
    <n v="207267.56340000001"/>
    <n v="4"/>
    <n v="19468.830000000002"/>
    <n v="4060331019"/>
    <n v="4"/>
    <n v="40"/>
    <n v="40"/>
    <n v="4"/>
    <n v="40"/>
    <n v="4"/>
    <n v="40"/>
    <n v="0"/>
    <s v="não"/>
    <n v="40"/>
    <n v="243844.19219999999"/>
    <n v="6096.1048000000001"/>
    <s v="NÃO"/>
    <n v="182883.144"/>
    <s v="NÃO"/>
    <n v="182883.144"/>
  </r>
  <r>
    <s v="040603 - Cardiologia intervencionista"/>
    <s v="Centro"/>
    <s v="Sete lagoas"/>
    <s v="31019 - Curvelo"/>
    <x v="10"/>
    <n v="0"/>
    <n v="0"/>
    <n v="1"/>
    <n v="7222.28"/>
    <n v="4060331019"/>
    <n v="0"/>
    <n v="0"/>
    <n v="40"/>
    <n v="4"/>
    <n v="0"/>
    <n v="0"/>
    <n v="0"/>
    <n v="0"/>
    <s v=" "/>
    <n v="0"/>
    <n v="0"/>
    <n v="5611.0918000000001"/>
    <s v=""/>
    <n v="-5611.0918000000001"/>
    <s v="SIM"/>
    <n v="-5611.0918000000001"/>
  </r>
  <r>
    <s v="040603 - Cardiologia intervencionista"/>
    <s v="Centro"/>
    <s v="Belo Horizonte"/>
    <s v="31020 - Guanhães"/>
    <x v="0"/>
    <n v="23"/>
    <n v="140210.41020000001"/>
    <n v="9"/>
    <n v="51242.31"/>
    <n v="4060331020"/>
    <n v="9"/>
    <n v="27"/>
    <n v="27"/>
    <n v="9"/>
    <n v="27"/>
    <n v="9"/>
    <n v="27"/>
    <n v="0"/>
    <s v="não"/>
    <n v="27"/>
    <n v="164594.8296"/>
    <n v="6096.1048000000001"/>
    <s v="NÃO"/>
    <n v="85345.467199999999"/>
    <s v="NÃO"/>
    <n v="85345.467199999999"/>
  </r>
  <r>
    <s v="040603 - Cardiologia intervencionista"/>
    <s v="Centro"/>
    <s v="Belo Horizonte"/>
    <s v="31021 - Itabira"/>
    <x v="0"/>
    <n v="43"/>
    <n v="262132.50659999999"/>
    <n v="28"/>
    <n v="172823.53"/>
    <n v="4060331021"/>
    <n v="28"/>
    <n v="50.499999999999993"/>
    <n v="50.499999999999993"/>
    <n v="28"/>
    <n v="50.499999999999993"/>
    <n v="28"/>
    <n v="51"/>
    <n v="0"/>
    <s v="não"/>
    <n v="50.499999999999993"/>
    <n v="307853.29259999999"/>
    <n v="6096.1048000000001"/>
    <s v="NÃO"/>
    <n v="91441.572"/>
    <s v="SIM"/>
    <n v="91441.572"/>
  </r>
  <r>
    <s v="040603 - Cardiologia intervencionista"/>
    <s v="Centro"/>
    <s v="Belo Horizonte"/>
    <s v="31021 - Itabira"/>
    <x v="11"/>
    <n v="0"/>
    <n v="0"/>
    <n v="1"/>
    <n v="8245.94"/>
    <n v="4060331021"/>
    <n v="0"/>
    <n v="0"/>
    <n v="50.499999999999993"/>
    <n v="28"/>
    <n v="-0.50000000000000711"/>
    <n v="0"/>
    <n v="0"/>
    <n v="0"/>
    <s v=" "/>
    <n v="0"/>
    <n v="0"/>
    <n v="6769.0249999999996"/>
    <s v=""/>
    <n v="-6769.0249999999996"/>
    <s v="SIM"/>
    <n v="-6769.0249999999996"/>
  </r>
  <r>
    <s v="040603 - Cardiologia intervencionista"/>
    <s v="Centro"/>
    <s v="Belo Horizonte"/>
    <s v="31022 - Ouro Preto"/>
    <x v="0"/>
    <n v="32.5"/>
    <n v="198123.4062"/>
    <n v="21"/>
    <n v="121083.5"/>
    <n v="4060331022"/>
    <n v="21"/>
    <n v="38.5"/>
    <n v="38.5"/>
    <n v="21"/>
    <n v="38.5"/>
    <n v="21"/>
    <n v="39"/>
    <n v="0"/>
    <s v="não"/>
    <n v="38.5"/>
    <n v="234700.035"/>
    <n v="6096.1048000000001"/>
    <s v="NÃO"/>
    <n v="70105.205199999997"/>
    <s v="NÃO"/>
    <n v="70105.205199999997"/>
  </r>
  <r>
    <s v="040603 - Cardiologia intervencionista"/>
    <s v="Centro"/>
    <s v="Belo Horizonte"/>
    <s v="31022 - Ouro Preto"/>
    <x v="8"/>
    <n v="0"/>
    <n v="0"/>
    <n v="1"/>
    <n v="5625.06"/>
    <n v="4060331022"/>
    <n v="0"/>
    <n v="0"/>
    <n v="38.5"/>
    <n v="21"/>
    <n v="-0.5"/>
    <n v="0"/>
    <n v="0"/>
    <n v="0"/>
    <s v=" "/>
    <n v="0"/>
    <n v="0"/>
    <n v="6047.5261"/>
    <s v=""/>
    <n v="-6047.5261"/>
    <s v="NÃO"/>
    <n v="-5625.06"/>
  </r>
  <r>
    <s v="040603 - Cardiologia intervencionista"/>
    <s v="Centro"/>
    <s v="Belo Horizonte"/>
    <s v="31023 - João Monlevade"/>
    <x v="0"/>
    <n v="26.500000000000004"/>
    <n v="161546.77739999999"/>
    <n v="11"/>
    <n v="60177.33"/>
    <n v="4060331023"/>
    <n v="11"/>
    <n v="31.5"/>
    <n v="31.5"/>
    <n v="11"/>
    <n v="31.5"/>
    <n v="11"/>
    <n v="32"/>
    <n v="0"/>
    <s v="não"/>
    <n v="31.5"/>
    <n v="192027.30119999999"/>
    <n v="6096.1048000000001"/>
    <s v="NÃO"/>
    <n v="94489.62440000003"/>
    <s v="NÃO"/>
    <n v="94489.62440000003"/>
  </r>
  <r>
    <s v="040603 - Cardiologia intervencionista"/>
    <s v="Centro"/>
    <s v="Sete lagoas"/>
    <s v="31024 - Sete Lagoas"/>
    <x v="0"/>
    <n v="0"/>
    <n v="0"/>
    <n v="6"/>
    <n v="34157.83"/>
    <n v="4060331024"/>
    <n v="0"/>
    <n v="0"/>
    <n v="97.999999999999986"/>
    <n v="73"/>
    <n v="97.999999999999986"/>
    <n v="73"/>
    <n v="0"/>
    <n v="0"/>
    <s v=" "/>
    <n v="0"/>
    <n v="0"/>
    <n v="6096.1048000000001"/>
    <s v=""/>
    <n v="-36576.628799999999"/>
    <s v="NÃO"/>
    <n v="-34157.83"/>
  </r>
  <r>
    <s v="040603 - Cardiologia intervencionista"/>
    <s v="Centro"/>
    <s v="Sete lagoas"/>
    <s v="31024 - Sete Lagoas"/>
    <x v="10"/>
    <n v="83"/>
    <n v="465720.61920000002"/>
    <n v="73"/>
    <n v="399803.98"/>
    <n v="4060331024"/>
    <n v="73"/>
    <n v="97.999999999999986"/>
    <n v="97.999999999999986"/>
    <n v="73"/>
    <n v="97.999999999999986"/>
    <n v="73"/>
    <n v="98"/>
    <n v="0"/>
    <s v="não"/>
    <n v="97.999999999999986"/>
    <n v="549886.99620000005"/>
    <n v="5611.0918000000001"/>
    <s v="NÃO"/>
    <n v="56110.918000000005"/>
    <s v="NÃO"/>
    <n v="56110.918000000005"/>
  </r>
  <r>
    <s v="040603 - Cardiologia intervencionista"/>
    <s v="Centro"/>
    <s v="Sete lagoas"/>
    <s v="31024 - Sete Lagoas"/>
    <x v="7"/>
    <n v="0"/>
    <n v="0"/>
    <n v="1"/>
    <n v="4598.6000000000004"/>
    <n v="4060331024"/>
    <n v="0"/>
    <n v="0"/>
    <n v="97.999999999999986"/>
    <n v="73"/>
    <n v="-1.4210854715202004E-14"/>
    <n v="0"/>
    <n v="0"/>
    <n v="0"/>
    <s v=" "/>
    <n v="0"/>
    <n v="0"/>
    <n v="5611.0918000000001"/>
    <s v=""/>
    <n v="-5611.0918000000001"/>
    <s v="NÃO"/>
    <n v="-4598.6000000000004"/>
  </r>
  <r>
    <s v="040603 - Cardiologia intervencionista"/>
    <s v="Centro"/>
    <s v="Belo Horizonte"/>
    <s v="31025 - Vespasiano"/>
    <x v="0"/>
    <n v="53.000000000000007"/>
    <n v="323093.55420000001"/>
    <n v="49"/>
    <n v="295201.52"/>
    <n v="4060331025"/>
    <n v="49"/>
    <n v="62.000000000000007"/>
    <n v="62.000000000000007"/>
    <n v="49"/>
    <n v="62.000000000000007"/>
    <n v="49"/>
    <n v="62"/>
    <n v="0"/>
    <s v="não"/>
    <n v="62.000000000000007"/>
    <n v="377958.49739999999"/>
    <n v="6096.1048000000001"/>
    <s v="NÃO"/>
    <n v="24384.419200000044"/>
    <s v="NÃO"/>
    <n v="24384.419200000044"/>
  </r>
  <r>
    <s v="040603 - Cardiologia intervencionista"/>
    <s v="Centro"/>
    <s v="Belo Horizonte"/>
    <s v="31025 - Vespasiano"/>
    <x v="10"/>
    <n v="0"/>
    <n v="0"/>
    <n v="2"/>
    <n v="9764.7000000000007"/>
    <n v="4060331025"/>
    <n v="0"/>
    <n v="0"/>
    <n v="62.000000000000007"/>
    <n v="49"/>
    <n v="7.1054273576010019E-15"/>
    <n v="0"/>
    <n v="0"/>
    <n v="0"/>
    <s v=" "/>
    <n v="0"/>
    <n v="0"/>
    <n v="5611.0918000000001"/>
    <s v=""/>
    <n v="-11222.1836"/>
    <s v="NÃO"/>
    <n v="-9764.7000000000007"/>
  </r>
  <r>
    <s v="040603 - Cardiologia intervencionista"/>
    <s v="Jequitinhonha"/>
    <s v="Jequitinhonha"/>
    <s v="31026 - Diamantina"/>
    <x v="0"/>
    <n v="34"/>
    <n v="207267.56340000001"/>
    <n v="8"/>
    <n v="48318.879999999997"/>
    <n v="4060331026"/>
    <n v="8"/>
    <n v="40"/>
    <n v="40"/>
    <n v="8"/>
    <n v="40"/>
    <n v="8"/>
    <n v="40"/>
    <n v="0"/>
    <s v="não"/>
    <n v="40"/>
    <n v="243844.19219999999"/>
    <n v="6096.1048000000001"/>
    <s v="NÃO"/>
    <n v="158498.7248"/>
    <s v="NÃO"/>
    <n v="158498.7248"/>
  </r>
  <r>
    <s v="040603 - Cardiologia intervencionista"/>
    <s v="Jequitinhonha"/>
    <s v="Jequitinhonha"/>
    <s v="31026 - Diamantina"/>
    <x v="14"/>
    <n v="0"/>
    <n v="0"/>
    <n v="1"/>
    <n v="5253.26"/>
    <n v="4060331026"/>
    <n v="0"/>
    <n v="0"/>
    <n v="40"/>
    <n v="8"/>
    <n v="0"/>
    <n v="0"/>
    <n v="0"/>
    <n v="0"/>
    <s v=" "/>
    <n v="0"/>
    <n v="0"/>
    <n v="5828.0763999999999"/>
    <s v=""/>
    <n v="-5828.0763999999999"/>
    <s v="NÃO"/>
    <n v="-5253.26"/>
  </r>
  <r>
    <s v="040603 - Cardiologia intervencionista"/>
    <s v="Jequitinhonha"/>
    <s v="Jequitinhonha"/>
    <s v="31027 - Minas Novas/Turmalina/Capelinha"/>
    <x v="0"/>
    <n v="23.5"/>
    <n v="143258.46299999999"/>
    <n v="4"/>
    <n v="22478.19"/>
    <n v="4060331027"/>
    <n v="4"/>
    <n v="28.000000000000004"/>
    <n v="28.000000000000004"/>
    <n v="4"/>
    <n v="28.000000000000004"/>
    <n v="4"/>
    <n v="28"/>
    <n v="0"/>
    <s v="não"/>
    <n v="28.000000000000004"/>
    <n v="170690.93460000001"/>
    <n v="6096.1048000000001"/>
    <s v="NÃO"/>
    <n v="118874.0436"/>
    <s v="NÃO"/>
    <n v="118874.0436"/>
  </r>
  <r>
    <s v="040603 - Cardiologia intervencionista"/>
    <s v="Jequitinhonha"/>
    <s v="Jequitinhonha"/>
    <s v="31027 - Minas Novas/Turmalina/Capelinha"/>
    <x v="12"/>
    <n v="0"/>
    <n v="0"/>
    <n v="1"/>
    <n v="5808.54"/>
    <n v="4060331027"/>
    <n v="0"/>
    <n v="0"/>
    <n v="28.000000000000004"/>
    <n v="4"/>
    <n v="3.5527136788005009E-15"/>
    <n v="0"/>
    <n v="0"/>
    <n v="0"/>
    <s v=" "/>
    <n v="0"/>
    <n v="0"/>
    <n v="6585.8294999999998"/>
    <s v=""/>
    <n v="-6585.8294999999998"/>
    <s v="NÃO"/>
    <n v="-5808.54"/>
  </r>
  <r>
    <s v="040603 - Cardiologia intervencionista"/>
    <s v="Oeste"/>
    <s v="Divinópolis"/>
    <s v="31028 - Bom Despacho"/>
    <x v="0"/>
    <n v="7.9999999999999991"/>
    <n v="48768.838199999998"/>
    <n v="10"/>
    <n v="59845.33"/>
    <n v="4060331028"/>
    <n v="10"/>
    <n v="9.5"/>
    <n v="23"/>
    <n v="12"/>
    <n v="23"/>
    <n v="12"/>
    <n v="19"/>
    <n v="0"/>
    <s v="não"/>
    <n v="9.5"/>
    <n v="57912.9954"/>
    <n v="6096.1048000000001"/>
    <s v="NÃO"/>
    <n v="-12192.209600000006"/>
    <s v="NÃO"/>
    <n v="-11969.066000000006"/>
  </r>
  <r>
    <s v="040603 - Cardiologia intervencionista"/>
    <s v="Oeste"/>
    <s v="Divinópolis"/>
    <s v="31028 - Bom Despacho"/>
    <x v="13"/>
    <n v="7.9999999999999991"/>
    <n v="55765.538999999997"/>
    <n v="2"/>
    <n v="14213.35"/>
    <n v="4060331028"/>
    <n v="2"/>
    <n v="9.5"/>
    <n v="23"/>
    <n v="12"/>
    <n v="4"/>
    <n v="2"/>
    <n v="4"/>
    <n v="0"/>
    <s v="sim"/>
    <n v="9.5"/>
    <n v="66221.577600000004"/>
    <n v="6970.6923999999999"/>
    <s v="NÃO"/>
    <n v="41824.154399999992"/>
    <s v="SIM"/>
    <n v="41824.154399999992"/>
  </r>
  <r>
    <s v="040603 - Cardiologia intervencionista"/>
    <s v="Oeste"/>
    <s v="Divinópolis"/>
    <s v="31028 - Bom Despacho"/>
    <x v="2"/>
    <n v="3.5000000000000004"/>
    <n v="21229.5792"/>
    <n v="0"/>
    <n v="0"/>
    <n v="4060331028"/>
    <n v="0"/>
    <n v="0"/>
    <n v="23"/>
    <n v="12"/>
    <n v="0"/>
    <n v="0"/>
    <n v="0"/>
    <n v="0"/>
    <s v=" "/>
    <n v="3.9999999999999996"/>
    <n v="24262.376400000001"/>
    <n v="6065.5941000000003"/>
    <s v="NÃO"/>
    <n v="21229.579350000004"/>
    <m/>
    <n v="21229.579350000004"/>
  </r>
  <r>
    <s v="040603 - Cardiologia intervencionista"/>
    <s v="Oeste"/>
    <s v="Divinópolis"/>
    <s v="31028 - Bom Despacho"/>
    <x v="5"/>
    <n v="0"/>
    <n v="0"/>
    <n v="5"/>
    <n v="32152.14"/>
    <n v="4060331028"/>
    <n v="0"/>
    <n v="0"/>
    <n v="23"/>
    <n v="12"/>
    <n v="0"/>
    <n v="0"/>
    <n v="0"/>
    <n v="0"/>
    <s v=" "/>
    <n v="0"/>
    <n v="0"/>
    <n v="5611.0918000000001"/>
    <s v=""/>
    <n v="-28055.459000000003"/>
    <s v="SIM"/>
    <n v="-28055.459000000003"/>
  </r>
  <r>
    <s v="040603 - Cardiologia intervencionista"/>
    <s v="Oeste"/>
    <s v="Divinópolis"/>
    <s v="31029 - Divinópolis/Santo Antônio do Monte"/>
    <x v="0"/>
    <n v="17"/>
    <n v="103633.78140000001"/>
    <n v="22"/>
    <n v="105099.14"/>
    <n v="4060331029"/>
    <n v="22"/>
    <n v="20"/>
    <n v="99"/>
    <n v="56"/>
    <n v="99"/>
    <n v="56"/>
    <n v="39"/>
    <n v="0"/>
    <s v="não"/>
    <n v="20"/>
    <n v="121922.0958"/>
    <n v="6096.1048000000001"/>
    <s v="NÃO"/>
    <n v="-30480.524000000001"/>
    <s v="NÃO"/>
    <n v="-23886.168181818179"/>
  </r>
  <r>
    <s v="040603 - Cardiologia intervencionista"/>
    <s v="Oeste"/>
    <s v="Divinópolis"/>
    <s v="31029 - Divinópolis/Santo Antônio do Monte"/>
    <x v="13"/>
    <n v="50.000000000000007"/>
    <n v="348534.61979999999"/>
    <n v="34"/>
    <n v="211854.47"/>
    <n v="4060331029"/>
    <n v="34"/>
    <n v="59.000000000000007"/>
    <n v="99"/>
    <n v="56"/>
    <n v="60"/>
    <n v="34"/>
    <n v="60"/>
    <n v="0"/>
    <s v="não"/>
    <n v="59.000000000000007"/>
    <n v="411270.85139999999"/>
    <n v="6970.6923999999999"/>
    <s v="NÃO"/>
    <n v="111531.07840000004"/>
    <s v="NÃO"/>
    <n v="111531.07840000004"/>
  </r>
  <r>
    <s v="040603 - Cardiologia intervencionista"/>
    <s v="Oeste"/>
    <s v="Divinópolis"/>
    <s v="31029 - Divinópolis/Santo Antônio do Monte"/>
    <x v="2"/>
    <n v="17"/>
    <n v="103115.09940000001"/>
    <n v="0"/>
    <n v="0"/>
    <n v="4060331029"/>
    <n v="0"/>
    <n v="0"/>
    <n v="99"/>
    <n v="56"/>
    <n v="0"/>
    <n v="0"/>
    <n v="0"/>
    <n v="0"/>
    <s v=" "/>
    <n v="20"/>
    <n v="121311.882"/>
    <n v="6065.5941000000003"/>
    <s v="NÃO"/>
    <n v="103115.09970000001"/>
    <m/>
    <n v="103115.09970000001"/>
  </r>
  <r>
    <s v="040603 - Cardiologia intervencionista"/>
    <s v="Oeste"/>
    <s v="Divinópolis"/>
    <s v="31029 - Divinópolis/Santo Antônio do Monte"/>
    <x v="5"/>
    <n v="0"/>
    <n v="0"/>
    <n v="5"/>
    <n v="28636.52"/>
    <n v="4060331029"/>
    <n v="0"/>
    <n v="0"/>
    <n v="99"/>
    <n v="56"/>
    <n v="0"/>
    <n v="0"/>
    <n v="0"/>
    <n v="0"/>
    <s v=" "/>
    <n v="0"/>
    <n v="0"/>
    <n v="5611.0918000000001"/>
    <s v=""/>
    <n v="-28055.459000000003"/>
    <s v="SIM"/>
    <n v="-28055.459000000003"/>
  </r>
  <r>
    <s v="040603 - Cardiologia intervencionista"/>
    <s v="Oeste"/>
    <s v="Divinópolis"/>
    <s v="31030 - Formiga"/>
    <x v="0"/>
    <n v="0"/>
    <n v="0"/>
    <n v="3"/>
    <n v="17830.669999999998"/>
    <n v="4060331030"/>
    <n v="0"/>
    <n v="0"/>
    <n v="29.5"/>
    <n v="26"/>
    <n v="29.5"/>
    <n v="26"/>
    <n v="0"/>
    <n v="0"/>
    <s v=" "/>
    <n v="0"/>
    <n v="0"/>
    <n v="6096.1048000000001"/>
    <s v=""/>
    <n v="-18288.314399999999"/>
    <s v="NÃO"/>
    <n v="-17830.669999999998"/>
  </r>
  <r>
    <s v="040603 - Cardiologia intervencionista"/>
    <s v="Oeste"/>
    <s v="Divinópolis"/>
    <s v="31030 - Formiga"/>
    <x v="13"/>
    <n v="15.500000000000002"/>
    <n v="108045.732"/>
    <n v="1"/>
    <n v="4718.28"/>
    <n v="4060331030"/>
    <n v="1"/>
    <n v="18"/>
    <n v="29.5"/>
    <n v="26"/>
    <n v="29.5"/>
    <n v="26"/>
    <n v="1"/>
    <n v="0"/>
    <s v="sim"/>
    <n v="18"/>
    <n v="125472.4632"/>
    <n v="6970.6923999999999"/>
    <s v="NÃO"/>
    <n v="101075.03980000001"/>
    <s v="NÃO"/>
    <n v="101075.03980000001"/>
  </r>
  <r>
    <s v="040603 - Cardiologia intervencionista"/>
    <s v="Oeste"/>
    <s v="Divinópolis"/>
    <s v="31030 - Formiga"/>
    <x v="2"/>
    <n v="5"/>
    <n v="30327.970799999999"/>
    <n v="5"/>
    <n v="29487.67"/>
    <n v="4060331030"/>
    <n v="5"/>
    <n v="6"/>
    <n v="29.5"/>
    <n v="26"/>
    <n v="28.5"/>
    <n v="25"/>
    <n v="6"/>
    <n v="0"/>
    <s v="não"/>
    <n v="6"/>
    <n v="36393.564599999998"/>
    <n v="6065.5941000000003"/>
    <s v="NÃO"/>
    <n v="0"/>
    <s v="NÃO"/>
    <n v="0"/>
  </r>
  <r>
    <s v="040603 - Cardiologia intervencionista"/>
    <s v="Oeste"/>
    <s v="Divinópolis"/>
    <s v="31030 - Formiga"/>
    <x v="5"/>
    <n v="5"/>
    <n v="28055.4588"/>
    <n v="20"/>
    <n v="114239.99"/>
    <n v="4060331030"/>
    <n v="20"/>
    <n v="5.5"/>
    <n v="29.5"/>
    <n v="26"/>
    <n v="22.5"/>
    <n v="20"/>
    <n v="23"/>
    <n v="0"/>
    <s v="não"/>
    <n v="5.5"/>
    <n v="30861.004799999999"/>
    <n v="5611.0918000000001"/>
    <s v="NÃO"/>
    <n v="-84166.377000000008"/>
    <s v="SIM"/>
    <n v="-84166.377000000008"/>
  </r>
  <r>
    <s v="040603 - Cardiologia intervencionista"/>
    <s v="Oeste"/>
    <s v="Divinópolis"/>
    <s v="31031 - Itaúna"/>
    <x v="0"/>
    <n v="4.5"/>
    <n v="27432.471600000001"/>
    <n v="16"/>
    <n v="88301.43"/>
    <n v="4060331031"/>
    <n v="16"/>
    <n v="5.5"/>
    <n v="26.5"/>
    <n v="22"/>
    <n v="26.5"/>
    <n v="22"/>
    <n v="19"/>
    <n v="0"/>
    <s v="não"/>
    <n v="5.5"/>
    <n v="33528.5766"/>
    <n v="6096.1048000000001"/>
    <s v="NÃO"/>
    <n v="-70105.205199999997"/>
    <s v="NÃO"/>
    <n v="-63466.652812499997"/>
  </r>
  <r>
    <s v="040603 - Cardiologia intervencionista"/>
    <s v="Oeste"/>
    <s v="Divinópolis"/>
    <s v="31031 - Itaúna"/>
    <x v="13"/>
    <n v="13.5"/>
    <n v="94104.347399999999"/>
    <n v="6"/>
    <n v="38546.239999999998"/>
    <n v="4060331031"/>
    <n v="6"/>
    <n v="15.999999999999998"/>
    <n v="26.5"/>
    <n v="22"/>
    <n v="7.5"/>
    <n v="6"/>
    <n v="8"/>
    <n v="0"/>
    <s v="sim"/>
    <n v="15.999999999999998"/>
    <n v="111531.07859999999"/>
    <n v="6970.6923999999999"/>
    <s v="NÃO"/>
    <n v="52280.192999999999"/>
    <s v="NÃO"/>
    <n v="52280.192999999999"/>
  </r>
  <r>
    <s v="040603 - Cardiologia intervencionista"/>
    <s v="Oeste"/>
    <s v="Divinópolis"/>
    <s v="31031 - Itaúna"/>
    <x v="5"/>
    <n v="4.5"/>
    <n v="25249.913400000001"/>
    <n v="0"/>
    <n v="0"/>
    <n v="4060331031"/>
    <n v="0"/>
    <n v="0"/>
    <n v="26.5"/>
    <n v="22"/>
    <n v="-0.5"/>
    <n v="0"/>
    <n v="0"/>
    <n v="0"/>
    <s v=" "/>
    <n v="5"/>
    <n v="28055.4588"/>
    <n v="5611.0918000000001"/>
    <s v="NÃO"/>
    <n v="25249.913100000002"/>
    <m/>
    <n v="25249.913100000002"/>
  </r>
  <r>
    <s v="040603 - Cardiologia intervencionista"/>
    <s v="Oeste"/>
    <s v="Divinópolis"/>
    <s v="31031 - Itaúna"/>
    <x v="7"/>
    <n v="0"/>
    <n v="0"/>
    <n v="1"/>
    <n v="5213.32"/>
    <n v="4060331031"/>
    <n v="0"/>
    <n v="0"/>
    <n v="26.5"/>
    <n v="22"/>
    <n v="-0.5"/>
    <n v="0"/>
    <n v="0"/>
    <n v="0"/>
    <s v=" "/>
    <n v="0"/>
    <n v="0"/>
    <n v="5611.0918000000001"/>
    <s v=""/>
    <n v="-5611.0918000000001"/>
    <s v="NÃO"/>
    <n v="-5213.32"/>
  </r>
  <r>
    <s v="040603 - Cardiologia intervencionista"/>
    <s v="Oeste"/>
    <s v="Divinópolis"/>
    <s v="31032 - Pará de Minas"/>
    <x v="0"/>
    <n v="7.9999999999999991"/>
    <n v="48768.838199999998"/>
    <n v="14"/>
    <n v="74151.06"/>
    <n v="4060331032"/>
    <n v="14"/>
    <n v="9.5"/>
    <n v="45.5"/>
    <n v="16"/>
    <n v="45.5"/>
    <n v="16"/>
    <n v="40"/>
    <n v="0"/>
    <s v="não"/>
    <n v="9.5"/>
    <n v="57912.9954"/>
    <n v="6096.1048000000001"/>
    <s v="NÃO"/>
    <n v="-36576.628800000006"/>
    <s v="NÃO"/>
    <n v="-31779.025714285715"/>
  </r>
  <r>
    <s v="040603 - Cardiologia intervencionista"/>
    <s v="Oeste"/>
    <s v="Divinópolis"/>
    <s v="31032 - Pará de Minas"/>
    <x v="13"/>
    <n v="23"/>
    <n v="160325.92499999999"/>
    <n v="2"/>
    <n v="16207.88"/>
    <n v="4060331032"/>
    <n v="2"/>
    <n v="26.500000000000004"/>
    <n v="45.5"/>
    <n v="16"/>
    <n v="5.5"/>
    <n v="2"/>
    <n v="6"/>
    <n v="0"/>
    <s v="sim"/>
    <n v="26.500000000000004"/>
    <n v="184723.34880000001"/>
    <n v="6970.6923999999999"/>
    <s v="NÃO"/>
    <n v="146384.5404"/>
    <s v="SIM"/>
    <n v="146384.5404"/>
  </r>
  <r>
    <s v="040603 - Cardiologia intervencionista"/>
    <s v="Oeste"/>
    <s v="Divinópolis"/>
    <s v="31032 - Pará de Minas"/>
    <x v="5"/>
    <n v="7.9999999999999991"/>
    <n v="44888.734199999999"/>
    <n v="0"/>
    <n v="0"/>
    <n v="4060331032"/>
    <n v="0"/>
    <n v="0"/>
    <n v="45.5"/>
    <n v="16"/>
    <n v="-0.5"/>
    <n v="0"/>
    <n v="0"/>
    <n v="0"/>
    <s v=" "/>
    <n v="9.5"/>
    <n v="53305.372199999998"/>
    <n v="5611.0918000000001"/>
    <s v="NÃO"/>
    <n v="44888.734399999994"/>
    <m/>
    <n v="44888.734399999994"/>
  </r>
  <r>
    <s v="040603 - Cardiologia intervencionista"/>
    <s v="Oeste"/>
    <s v="Divinópolis"/>
    <s v="31033 - Santo Antônio do Amparo/Campo Belo"/>
    <x v="0"/>
    <n v="31.000000000000004"/>
    <n v="188979.24900000001"/>
    <n v="6"/>
    <n v="38705.449999999997"/>
    <n v="4060331033"/>
    <n v="6"/>
    <n v="36.5"/>
    <n v="46"/>
    <n v="17"/>
    <n v="46"/>
    <n v="17"/>
    <n v="16"/>
    <n v="0"/>
    <s v="sim"/>
    <n v="36.5"/>
    <n v="222507.82500000001"/>
    <n v="6096.1048000000001"/>
    <s v="NÃO"/>
    <n v="152402.62000000002"/>
    <s v="SIM"/>
    <n v="152402.62000000002"/>
  </r>
  <r>
    <s v="040603 - Cardiologia intervencionista"/>
    <s v="Oeste"/>
    <s v="Divinópolis"/>
    <s v="31033 - Santo Antônio do Amparo/Campo Belo"/>
    <x v="13"/>
    <n v="0"/>
    <n v="0"/>
    <n v="7"/>
    <n v="46052.43"/>
    <n v="4060331033"/>
    <n v="0"/>
    <n v="0"/>
    <n v="46"/>
    <n v="17"/>
    <n v="30"/>
    <n v="11"/>
    <n v="0"/>
    <n v="0"/>
    <s v=" "/>
    <n v="0"/>
    <n v="0"/>
    <n v="6970.6923999999999"/>
    <s v=""/>
    <n v="-48794.846799999999"/>
    <s v="NÃO"/>
    <n v="-46052.43"/>
  </r>
  <r>
    <s v="040603 - Cardiologia intervencionista"/>
    <s v="Oeste"/>
    <s v="Divinópolis"/>
    <s v="31033 - Santo Antônio do Amparo/Campo Belo"/>
    <x v="2"/>
    <n v="0"/>
    <n v="0"/>
    <n v="1"/>
    <n v="5652.31"/>
    <n v="4060331033"/>
    <n v="0"/>
    <n v="0"/>
    <n v="46"/>
    <n v="17"/>
    <n v="30"/>
    <n v="11"/>
    <n v="0"/>
    <n v="0"/>
    <s v=" "/>
    <n v="0"/>
    <n v="0"/>
    <n v="6065.5941000000003"/>
    <s v=""/>
    <n v="-6065.5941000000003"/>
    <s v="NÃO"/>
    <n v="-5652.31"/>
  </r>
  <r>
    <s v="040603 - Cardiologia intervencionista"/>
    <s v="Oeste"/>
    <s v="Divinópolis"/>
    <s v="31033 - Santo Antônio do Amparo/Campo Belo"/>
    <x v="4"/>
    <n v="0"/>
    <n v="0"/>
    <n v="1"/>
    <n v="5698.91"/>
    <n v="4060331033"/>
    <n v="0"/>
    <n v="0"/>
    <n v="46"/>
    <n v="17"/>
    <n v="30"/>
    <n v="11"/>
    <n v="0"/>
    <n v="0"/>
    <s v=" "/>
    <n v="0"/>
    <n v="0"/>
    <n v="6272.7227000000003"/>
    <s v=""/>
    <n v="-6272.7227000000003"/>
    <s v="NÃO"/>
    <n v="-5698.91"/>
  </r>
  <r>
    <s v="040603 - Cardiologia intervencionista"/>
    <s v="Oeste"/>
    <s v="Divinópolis"/>
    <s v="31033 - Santo Antônio do Amparo/Campo Belo"/>
    <x v="5"/>
    <n v="0"/>
    <n v="0"/>
    <n v="1"/>
    <n v="4614.6000000000004"/>
    <n v="4060331033"/>
    <n v="0"/>
    <n v="0"/>
    <n v="46"/>
    <n v="17"/>
    <n v="30"/>
    <n v="11"/>
    <n v="0"/>
    <n v="0"/>
    <s v=" "/>
    <n v="0"/>
    <n v="0"/>
    <n v="5611.0918000000001"/>
    <s v=""/>
    <n v="-5611.0918000000001"/>
    <s v="NÃO"/>
    <n v="-4614.6000000000004"/>
  </r>
  <r>
    <s v="040603 - Cardiologia intervencionista"/>
    <s v="Oeste"/>
    <s v="Divinópolis"/>
    <s v="31033 - Santo Antônio do Amparo/Campo Belo"/>
    <x v="7"/>
    <n v="7.9999999999999991"/>
    <n v="44888.734199999999"/>
    <n v="11"/>
    <n v="56049.67"/>
    <n v="4060331033"/>
    <n v="11"/>
    <n v="9.5"/>
    <n v="46"/>
    <n v="17"/>
    <n v="30"/>
    <n v="11"/>
    <n v="30"/>
    <n v="0"/>
    <s v="não"/>
    <n v="9.5"/>
    <n v="53305.372199999998"/>
    <n v="5611.0918000000001"/>
    <s v="NÃO"/>
    <n v="-16833.275400000006"/>
    <s v="NÃO"/>
    <n v="-15286.27363636364"/>
  </r>
  <r>
    <s v="040603 - Cardiologia intervencionista"/>
    <s v="Leste"/>
    <s v="Ipatinga"/>
    <s v="31034 - Caratinga"/>
    <x v="0"/>
    <n v="7.5"/>
    <n v="45720.786"/>
    <n v="2"/>
    <n v="9737.52"/>
    <n v="4060331034"/>
    <n v="2"/>
    <n v="9"/>
    <n v="44.5"/>
    <n v="6"/>
    <n v="44.5"/>
    <n v="6"/>
    <n v="15"/>
    <n v="0"/>
    <s v="não"/>
    <n v="9"/>
    <n v="54864.943200000002"/>
    <n v="6096.1048000000001"/>
    <s v="NÃO"/>
    <n v="33528.576399999998"/>
    <s v="NÃO"/>
    <n v="33528.576399999998"/>
  </r>
  <r>
    <s v="040603 - Cardiologia intervencionista"/>
    <s v="Leste"/>
    <s v="Ipatinga"/>
    <s v="31034 - Caratinga"/>
    <x v="15"/>
    <n v="0"/>
    <n v="0"/>
    <n v="1"/>
    <n v="4726.8500000000004"/>
    <n v="4060331034"/>
    <n v="0"/>
    <n v="0"/>
    <n v="44.5"/>
    <n v="6"/>
    <n v="29.5"/>
    <n v="4"/>
    <n v="0"/>
    <n v="0"/>
    <s v=" "/>
    <n v="0"/>
    <n v="0"/>
    <n v="5611.0918000000001"/>
    <s v=""/>
    <n v="-5611.0918000000001"/>
    <s v="NÃO"/>
    <n v="-4726.8500000000004"/>
  </r>
  <r>
    <s v="040603 - Cardiologia intervencionista"/>
    <s v="Leste"/>
    <s v="Ipatinga"/>
    <s v="31034 - Caratinga"/>
    <x v="11"/>
    <n v="30.499999999999996"/>
    <n v="206455.26240000001"/>
    <n v="4"/>
    <n v="27498.98"/>
    <n v="4060331034"/>
    <n v="4"/>
    <n v="35.5"/>
    <n v="44.5"/>
    <n v="6"/>
    <n v="29.5"/>
    <n v="4"/>
    <n v="30"/>
    <n v="0"/>
    <s v="sim"/>
    <n v="35.5"/>
    <n v="240300.38759999999"/>
    <n v="6769.0249999999996"/>
    <s v="NÃO"/>
    <n v="179379.16249999998"/>
    <s v="SIM"/>
    <n v="179379.16249999998"/>
  </r>
  <r>
    <s v="040603 - Cardiologia intervencionista"/>
    <s v="Leste"/>
    <s v="Ipatinga"/>
    <s v="31034 - Caratinga"/>
    <x v="18"/>
    <n v="0"/>
    <n v="0"/>
    <n v="1"/>
    <n v="6897.89"/>
    <n v="4060331034"/>
    <n v="0"/>
    <n v="0"/>
    <n v="44.5"/>
    <n v="6"/>
    <n v="-0.5"/>
    <n v="0"/>
    <n v="0"/>
    <n v="0"/>
    <s v=" "/>
    <n v="0"/>
    <n v="0"/>
    <n v="6258.1743999999999"/>
    <s v=""/>
    <n v="-6258.1743999999999"/>
    <s v="SIM"/>
    <n v="-6258.1743999999999"/>
  </r>
  <r>
    <s v="040603 - Cardiologia intervencionista"/>
    <s v="Leste"/>
    <s v="Ipatinga"/>
    <s v="31035 - Coronel Fabriciano/Timóteo"/>
    <x v="0"/>
    <n v="8.5"/>
    <n v="51816.891000000003"/>
    <n v="3"/>
    <n v="15799.95"/>
    <n v="4060331035"/>
    <n v="3"/>
    <n v="10"/>
    <n v="50.5"/>
    <n v="32"/>
    <n v="50.5"/>
    <n v="32"/>
    <n v="5"/>
    <n v="0"/>
    <s v="sim"/>
    <n v="10"/>
    <n v="60961.048199999997"/>
    <n v="6096.1048000000001"/>
    <s v="NÃO"/>
    <n v="33528.576399999998"/>
    <s v="NÃO"/>
    <n v="33528.576399999998"/>
  </r>
  <r>
    <s v="040603 - Cardiologia intervencionista"/>
    <s v="Leste"/>
    <s v="Ipatinga"/>
    <s v="31035 - Coronel Fabriciano/Timóteo"/>
    <x v="15"/>
    <n v="0"/>
    <n v="0"/>
    <n v="1"/>
    <n v="4728.22"/>
    <n v="4060331035"/>
    <n v="0"/>
    <n v="0"/>
    <n v="50.5"/>
    <n v="32"/>
    <n v="45.5"/>
    <n v="29"/>
    <n v="0"/>
    <n v="0"/>
    <s v=" "/>
    <n v="0"/>
    <n v="0"/>
    <n v="5611.0918000000001"/>
    <s v=""/>
    <n v="-5611.0918000000001"/>
    <s v="NÃO"/>
    <n v="-4728.22"/>
  </r>
  <r>
    <s v="040603 - Cardiologia intervencionista"/>
    <s v="Leste"/>
    <s v="Ipatinga"/>
    <s v="31035 - Coronel Fabriciano/Timóteo"/>
    <x v="11"/>
    <n v="34.5"/>
    <n v="233531.3622"/>
    <n v="29"/>
    <n v="182097.12"/>
    <n v="4060331035"/>
    <n v="29"/>
    <n v="40.5"/>
    <n v="50.5"/>
    <n v="32"/>
    <n v="45.5"/>
    <n v="29"/>
    <n v="46"/>
    <n v="0"/>
    <s v="não"/>
    <n v="40.5"/>
    <n v="274145.51280000003"/>
    <n v="6769.0249999999996"/>
    <s v="NÃO"/>
    <n v="37229.637499999997"/>
    <s v="NÃO"/>
    <n v="37229.637499999997"/>
  </r>
  <r>
    <s v="040603 - Cardiologia intervencionista"/>
    <s v="Leste"/>
    <s v="Ipatinga"/>
    <s v="31035 - Coronel Fabriciano/Timóteo"/>
    <x v="18"/>
    <n v="0"/>
    <n v="0"/>
    <n v="1"/>
    <n v="6030.38"/>
    <n v="4060331035"/>
    <n v="0"/>
    <n v="0"/>
    <n v="50.5"/>
    <n v="32"/>
    <n v="-0.5"/>
    <n v="0"/>
    <n v="0"/>
    <n v="0"/>
    <s v=" "/>
    <n v="0"/>
    <n v="0"/>
    <n v="6258.1743999999999"/>
    <s v=""/>
    <n v="-6258.1743999999999"/>
    <s v="NÃO"/>
    <n v="-6030.38"/>
  </r>
  <r>
    <s v="040603 - Cardiologia intervencionista"/>
    <s v="Leste"/>
    <s v="Governador Valadares"/>
    <s v="31036 - Governador Valadares"/>
    <x v="0"/>
    <n v="15.999999999999998"/>
    <n v="97537.676999999996"/>
    <n v="1"/>
    <n v="4320.0200000000004"/>
    <n v="4060331036"/>
    <n v="1"/>
    <n v="19"/>
    <n v="95"/>
    <n v="57"/>
    <n v="95"/>
    <n v="57"/>
    <n v="2"/>
    <n v="0"/>
    <s v="sim"/>
    <n v="19"/>
    <n v="115825.9914"/>
    <n v="6096.1048000000001"/>
    <s v="NÃO"/>
    <n v="91441.571999999986"/>
    <s v="NÃO"/>
    <n v="91441.571999999986"/>
  </r>
  <r>
    <s v="040603 - Cardiologia intervencionista"/>
    <s v="Leste"/>
    <s v="Governador Valadares"/>
    <s v="31036 - Governador Valadares"/>
    <x v="15"/>
    <n v="65"/>
    <n v="364720.96679999999"/>
    <n v="56"/>
    <n v="301044.83"/>
    <n v="4060331036"/>
    <n v="56"/>
    <n v="76"/>
    <n v="95"/>
    <n v="57"/>
    <n v="93"/>
    <n v="56"/>
    <n v="93"/>
    <n v="0"/>
    <s v="não"/>
    <n v="76"/>
    <n v="426442.97700000001"/>
    <n v="5611.0918000000001"/>
    <s v="NÃO"/>
    <n v="50499.826200000003"/>
    <s v="NÃO"/>
    <n v="50499.826200000003"/>
  </r>
  <r>
    <s v="040603 - Cardiologia intervencionista"/>
    <s v="Leste"/>
    <s v="Governador Valadares"/>
    <s v="31036 - Governador Valadares"/>
    <x v="11"/>
    <n v="0"/>
    <n v="0"/>
    <n v="2"/>
    <n v="10468.469999999999"/>
    <n v="4060331036"/>
    <n v="0"/>
    <n v="0"/>
    <n v="95"/>
    <n v="57"/>
    <n v="0"/>
    <n v="0"/>
    <n v="0"/>
    <n v="0"/>
    <s v=" "/>
    <n v="0"/>
    <n v="0"/>
    <n v="6769.0249999999996"/>
    <s v=""/>
    <n v="-13538.05"/>
    <s v="NÃO"/>
    <n v="-10468.469999999999"/>
  </r>
  <r>
    <s v="040603 - Cardiologia intervencionista"/>
    <s v="Leste"/>
    <s v="Ipatinga"/>
    <s v="31037 - Ipatinga"/>
    <x v="0"/>
    <n v="14.499999999999998"/>
    <n v="88393.519799999995"/>
    <n v="1"/>
    <n v="2996.54"/>
    <n v="4060331037"/>
    <n v="1"/>
    <n v="17"/>
    <n v="86.5"/>
    <n v="57"/>
    <n v="86.5"/>
    <n v="57"/>
    <n v="2"/>
    <n v="0"/>
    <s v="sim"/>
    <n v="17"/>
    <n v="103633.78140000001"/>
    <n v="6096.1048000000001"/>
    <s v="NÃO"/>
    <n v="82297.414799999984"/>
    <s v="NÃO"/>
    <n v="82297.414799999984"/>
  </r>
  <r>
    <s v="040603 - Cardiologia intervencionista"/>
    <s v="Leste"/>
    <s v="Ipatinga"/>
    <s v="31037 - Ipatinga"/>
    <x v="15"/>
    <n v="0"/>
    <n v="0"/>
    <n v="3"/>
    <n v="17259.599999999999"/>
    <n v="4060331037"/>
    <n v="0"/>
    <n v="0"/>
    <n v="86.5"/>
    <n v="57"/>
    <n v="84.5"/>
    <n v="56"/>
    <n v="0"/>
    <n v="0"/>
    <s v=" "/>
    <n v="0"/>
    <n v="0"/>
    <n v="5611.0918000000001"/>
    <s v=""/>
    <n v="-16833.275399999999"/>
    <s v="SIM"/>
    <n v="-16833.275399999999"/>
  </r>
  <r>
    <s v="040603 - Cardiologia intervencionista"/>
    <s v="Leste"/>
    <s v="Ipatinga"/>
    <s v="31037 - Ipatinga"/>
    <x v="11"/>
    <n v="59.000000000000007"/>
    <n v="399372.47519999999"/>
    <n v="56"/>
    <n v="350432.41"/>
    <n v="4060331037"/>
    <n v="56"/>
    <n v="69.5"/>
    <n v="86.5"/>
    <n v="57"/>
    <n v="84.5"/>
    <n v="56"/>
    <n v="85"/>
    <n v="0"/>
    <s v="não"/>
    <n v="69.5"/>
    <n v="470447.23739999998"/>
    <n v="6769.0249999999996"/>
    <s v="NÃO"/>
    <n v="20307.075000000048"/>
    <s v="NÃO"/>
    <n v="20307.075000000048"/>
  </r>
  <r>
    <s v="040603 - Cardiologia intervencionista"/>
    <s v="Leste"/>
    <s v="Governador Valadares"/>
    <s v="31038 - Mantena"/>
    <x v="9"/>
    <n v="0"/>
    <n v="0"/>
    <n v="1"/>
    <n v="5261.32"/>
    <n v="4060331038"/>
    <n v="0"/>
    <n v="0"/>
    <n v="15.999999999999998"/>
    <n v="8"/>
    <n v="15.999999999999998"/>
    <n v="8"/>
    <n v="0"/>
    <n v="0"/>
    <s v=" "/>
    <n v="0"/>
    <n v="0"/>
    <n v="5611.0918000000001"/>
    <s v=""/>
    <n v="-5611.0918000000001"/>
    <s v="NÃO"/>
    <n v="-5261.32"/>
  </r>
  <r>
    <s v="040603 - Cardiologia intervencionista"/>
    <s v="Leste"/>
    <s v="Governador Valadares"/>
    <s v="31038 - Mantena"/>
    <x v="0"/>
    <n v="2.5"/>
    <n v="15240.262199999999"/>
    <n v="1"/>
    <n v="4598.6000000000004"/>
    <n v="4060331038"/>
    <n v="1"/>
    <n v="3"/>
    <n v="15.999999999999998"/>
    <n v="8"/>
    <n v="15.999999999999998"/>
    <n v="8"/>
    <n v="2"/>
    <n v="0"/>
    <s v="sim"/>
    <n v="3"/>
    <n v="18288.314399999999"/>
    <n v="6096.1048000000001"/>
    <s v="NÃO"/>
    <n v="9144.1571999999996"/>
    <s v="NÃO"/>
    <n v="9144.1571999999996"/>
  </r>
  <r>
    <s v="040603 - Cardiologia intervencionista"/>
    <s v="Leste"/>
    <s v="Governador Valadares"/>
    <s v="31038 - Mantena"/>
    <x v="15"/>
    <n v="11"/>
    <n v="61722.009599999998"/>
    <n v="7"/>
    <n v="36138.800000000003"/>
    <n v="4060331038"/>
    <n v="7"/>
    <n v="12.999999999999998"/>
    <n v="15.999999999999998"/>
    <n v="8"/>
    <n v="13.999999999999998"/>
    <n v="7"/>
    <n v="14"/>
    <n v="0"/>
    <s v="não"/>
    <n v="12.999999999999998"/>
    <n v="72944.193599999999"/>
    <n v="5611.0918000000001"/>
    <s v="NÃO"/>
    <n v="22444.367200000001"/>
    <s v="NÃO"/>
    <n v="22444.367200000001"/>
  </r>
  <r>
    <s v="040603 - Cardiologia intervencionista"/>
    <s v="Leste"/>
    <s v="Governador Valadares"/>
    <s v="31039 - Santa Maria do Suaçuí/São João Evangelista"/>
    <x v="9"/>
    <n v="0"/>
    <n v="0"/>
    <n v="1"/>
    <n v="5911.29"/>
    <n v="4060331039"/>
    <n v="0"/>
    <n v="0"/>
    <n v="25"/>
    <n v="6"/>
    <n v="25"/>
    <n v="6"/>
    <n v="0"/>
    <n v="0"/>
    <s v=" "/>
    <n v="0"/>
    <n v="0"/>
    <n v="5611.0918000000001"/>
    <s v=""/>
    <n v="-5611.0918000000001"/>
    <s v="SIM"/>
    <n v="-5611.0918000000001"/>
  </r>
  <r>
    <s v="040603 - Cardiologia intervencionista"/>
    <s v="Leste"/>
    <s v="Governador Valadares"/>
    <s v="31039 - Santa Maria do Suaçuí/São João Evangelista"/>
    <x v="0"/>
    <n v="3.9999999999999996"/>
    <n v="24384.419399999999"/>
    <n v="1"/>
    <n v="5213.32"/>
    <n v="4060331039"/>
    <n v="1"/>
    <n v="5"/>
    <n v="25"/>
    <n v="6"/>
    <n v="25"/>
    <n v="6"/>
    <n v="4"/>
    <n v="0"/>
    <s v="não"/>
    <n v="5"/>
    <n v="30480.523799999999"/>
    <n v="6096.1048000000001"/>
    <s v="NÃO"/>
    <n v="18288.314399999999"/>
    <s v="NÃO"/>
    <n v="18288.314399999999"/>
  </r>
  <r>
    <s v="040603 - Cardiologia intervencionista"/>
    <s v="Leste"/>
    <s v="Governador Valadares"/>
    <s v="31039 - Santa Maria do Suaçuí/São João Evangelista"/>
    <x v="15"/>
    <n v="17"/>
    <n v="95388.560400000002"/>
    <n v="5"/>
    <n v="23198.59"/>
    <n v="4060331039"/>
    <n v="5"/>
    <n v="20"/>
    <n v="25"/>
    <n v="6"/>
    <n v="21"/>
    <n v="5"/>
    <n v="21"/>
    <n v="0"/>
    <s v="não"/>
    <n v="20"/>
    <n v="112221.8358"/>
    <n v="5611.0918000000001"/>
    <s v="NÃO"/>
    <n v="67333.101599999995"/>
    <s v="NÃO"/>
    <n v="67333.101599999995"/>
  </r>
  <r>
    <s v="040603 - Cardiologia intervencionista"/>
    <s v="Leste"/>
    <s v="Governador Valadares"/>
    <s v="31040 - Resplendor"/>
    <x v="0"/>
    <n v="0"/>
    <n v="0"/>
    <n v="1"/>
    <n v="4598.6000000000004"/>
    <n v="4060331040"/>
    <n v="0"/>
    <n v="0"/>
    <n v="20.5"/>
    <n v="4"/>
    <n v="20.5"/>
    <n v="4"/>
    <n v="0"/>
    <n v="0"/>
    <s v=" "/>
    <n v="0"/>
    <n v="0"/>
    <n v="6096.1048000000001"/>
    <s v=""/>
    <n v="-6096.1048000000001"/>
    <s v="NÃO"/>
    <n v="-4598.6000000000004"/>
  </r>
  <r>
    <s v="040603 - Cardiologia intervencionista"/>
    <s v="Leste"/>
    <s v="Governador Valadares"/>
    <s v="31040 - Resplendor"/>
    <x v="15"/>
    <n v="14.000000000000002"/>
    <n v="78555.285000000003"/>
    <n v="4"/>
    <n v="17511.63"/>
    <n v="4060331040"/>
    <n v="4"/>
    <n v="16.5"/>
    <n v="20.5"/>
    <n v="4"/>
    <n v="20.5"/>
    <n v="4"/>
    <n v="21"/>
    <n v="0"/>
    <s v="não"/>
    <n v="16.5"/>
    <n v="92583.0144"/>
    <n v="5611.0918000000001"/>
    <s v="NÃO"/>
    <n v="56110.918000000012"/>
    <s v="NÃO"/>
    <n v="56110.918000000012"/>
  </r>
  <r>
    <s v="040603 - Cardiologia intervencionista"/>
    <s v="Leste"/>
    <s v="Governador Valadares"/>
    <s v="31040 - Resplendor"/>
    <x v="16"/>
    <n v="3.5000000000000004"/>
    <n v="19638.821400000001"/>
    <n v="0"/>
    <n v="0"/>
    <n v="4060331040"/>
    <n v="0"/>
    <n v="0"/>
    <n v="20.5"/>
    <n v="4"/>
    <n v="-0.5"/>
    <n v="0"/>
    <n v="0"/>
    <n v="0"/>
    <s v=" "/>
    <n v="3.9999999999999996"/>
    <n v="22444.367399999999"/>
    <n v="5611.0918000000001"/>
    <s v="NÃO"/>
    <n v="19638.821300000003"/>
    <m/>
    <n v="19638.821300000003"/>
  </r>
  <r>
    <s v="040603 - Cardiologia intervencionista"/>
    <s v="Sudeste"/>
    <s v="Muriaé"/>
    <s v="31041 - Além Paraíba"/>
    <x v="8"/>
    <n v="3.5000000000000004"/>
    <n v="21166.3416"/>
    <n v="6"/>
    <n v="39211.03"/>
    <n v="4060331041"/>
    <n v="6"/>
    <n v="3.9999999999999996"/>
    <n v="13"/>
    <n v="19"/>
    <n v="13"/>
    <n v="19"/>
    <n v="4"/>
    <n v="0"/>
    <s v="não"/>
    <n v="3.9999999999999996"/>
    <n v="24190.104599999999"/>
    <n v="6047.5261"/>
    <s v="SIM"/>
    <n v="-3023.7630499999973"/>
    <s v="SIM"/>
    <n v="-3023.7630499999973"/>
  </r>
  <r>
    <s v="040603 - Cardiologia intervencionista"/>
    <s v="Sudeste"/>
    <s v="Muriaé"/>
    <s v="31041 - Além Paraíba"/>
    <x v="16"/>
    <n v="7.5"/>
    <n v="42083.188199999997"/>
    <n v="13"/>
    <n v="68605.33"/>
    <n v="4060331041"/>
    <n v="13"/>
    <n v="9"/>
    <n v="13"/>
    <n v="19"/>
    <n v="9"/>
    <n v="13"/>
    <n v="9"/>
    <n v="0"/>
    <s v="não"/>
    <n v="9"/>
    <n v="50499.826200000003"/>
    <n v="5611.0918000000001"/>
    <s v="SIM"/>
    <n v="-8416.6376999999993"/>
    <s v="NÃO"/>
    <n v="-7915.999615384615"/>
  </r>
  <r>
    <s v="040603 - Cardiologia intervencionista"/>
    <s v="Sudeste"/>
    <s v="Muriaé"/>
    <s v="31042 - Carangola"/>
    <x v="8"/>
    <n v="0"/>
    <n v="0"/>
    <n v="4"/>
    <n v="24608.1"/>
    <n v="4060331042"/>
    <n v="0"/>
    <n v="0"/>
    <n v="28.5"/>
    <n v="4"/>
    <n v="28.5"/>
    <n v="4"/>
    <n v="0"/>
    <n v="0"/>
    <s v=" "/>
    <n v="0"/>
    <n v="0"/>
    <n v="6047.5261"/>
    <s v=""/>
    <n v="-24190.1044"/>
    <s v="SIM"/>
    <n v="-24190.1044"/>
  </r>
  <r>
    <s v="040603 - Cardiologia intervencionista"/>
    <s v="Sudeste"/>
    <s v="Muriaé"/>
    <s v="31042 - Carangola"/>
    <x v="16"/>
    <n v="24.499999999999996"/>
    <n v="137471.74919999999"/>
    <n v="4"/>
    <n v="23904.95"/>
    <n v="4060331042"/>
    <n v="4"/>
    <n v="28.5"/>
    <n v="28.5"/>
    <n v="4"/>
    <n v="28.5"/>
    <n v="4"/>
    <n v="29"/>
    <n v="0"/>
    <s v="não"/>
    <n v="28.5"/>
    <n v="159916.11660000001"/>
    <n v="5611.0918000000001"/>
    <s v="NÃO"/>
    <n v="115027.38189999998"/>
    <s v="SIM"/>
    <n v="115027.38189999998"/>
  </r>
  <r>
    <s v="040603 - Cardiologia intervencionista"/>
    <s v="Sudeste"/>
    <s v="Juiz de Fora"/>
    <s v="31043 - Juiz de Fora/Lima Duarte/Bom Jardim de Minas"/>
    <x v="8"/>
    <n v="126.49999999999999"/>
    <n v="765012.05160000001"/>
    <n v="290"/>
    <n v="1788785.29"/>
    <n v="4060331043"/>
    <n v="290"/>
    <n v="149"/>
    <n v="149"/>
    <n v="290"/>
    <n v="149"/>
    <n v="290"/>
    <n v="149"/>
    <n v="0"/>
    <s v="não"/>
    <n v="149"/>
    <n v="901081.38899999997"/>
    <n v="6047.5261"/>
    <s v="SIM"/>
    <n v="-136069.3372500001"/>
    <s v="SIM"/>
    <n v="-136069.3372500001"/>
  </r>
  <r>
    <s v="040603 - Cardiologia intervencionista"/>
    <s v="Sudeste"/>
    <s v="Muriaé"/>
    <s v="31044 - Leopoldina/Cataguases"/>
    <x v="0"/>
    <n v="0"/>
    <n v="0"/>
    <n v="1"/>
    <n v="4611.3"/>
    <n v="4060331044"/>
    <n v="0"/>
    <n v="0"/>
    <n v="40.5"/>
    <n v="20"/>
    <n v="40.5"/>
    <n v="20"/>
    <n v="0"/>
    <n v="0"/>
    <s v=" "/>
    <n v="0"/>
    <n v="0"/>
    <n v="6096.1048000000001"/>
    <s v=""/>
    <n v="-6096.1048000000001"/>
    <s v="NÃO"/>
    <n v="-4611.3"/>
  </r>
  <r>
    <s v="040603 - Cardiologia intervencionista"/>
    <s v="Sudeste"/>
    <s v="Muriaé"/>
    <s v="31044 - Leopoldina/Cataguases"/>
    <x v="8"/>
    <n v="5"/>
    <n v="30237.6306"/>
    <n v="10"/>
    <n v="55216.63"/>
    <n v="4060331044"/>
    <n v="10"/>
    <n v="6"/>
    <n v="40.5"/>
    <n v="20"/>
    <n v="40.5"/>
    <n v="20"/>
    <n v="20"/>
    <n v="0"/>
    <s v="não"/>
    <n v="6"/>
    <n v="36285.156600000002"/>
    <n v="6047.5261"/>
    <s v="NÃO"/>
    <n v="-30237.630499999999"/>
    <s v="NÃO"/>
    <n v="-27608.314999999999"/>
  </r>
  <r>
    <s v="040603 - Cardiologia intervencionista"/>
    <s v="Sudeste"/>
    <s v="Muriaé"/>
    <s v="31044 - Leopoldina/Cataguases"/>
    <x v="16"/>
    <n v="29.500000000000004"/>
    <n v="165527.20800000001"/>
    <n v="10"/>
    <n v="47871.58"/>
    <n v="4060331044"/>
    <n v="10"/>
    <n v="34.5"/>
    <n v="40.5"/>
    <n v="20"/>
    <n v="20.5"/>
    <n v="10"/>
    <n v="21"/>
    <n v="0"/>
    <s v="sim"/>
    <n v="34.5"/>
    <n v="193582.66680000001"/>
    <n v="5611.0918000000001"/>
    <s v="NÃO"/>
    <n v="109416.29010000003"/>
    <s v="NÃO"/>
    <n v="109416.29010000003"/>
  </r>
  <r>
    <s v="040603 - Cardiologia intervencionista"/>
    <s v="Sudeste"/>
    <s v="Muriaé"/>
    <s v="31045 - Muriaé"/>
    <x v="0"/>
    <n v="0"/>
    <n v="0"/>
    <n v="1"/>
    <n v="8171.12"/>
    <n v="4060331045"/>
    <n v="0"/>
    <n v="0"/>
    <n v="38"/>
    <n v="38"/>
    <n v="38"/>
    <n v="38"/>
    <n v="0"/>
    <n v="0"/>
    <s v=" "/>
    <n v="0"/>
    <n v="0"/>
    <n v="6096.1048000000001"/>
    <s v=""/>
    <n v="-6096.1048000000001"/>
    <s v="SIM"/>
    <n v="-6096.1048000000001"/>
  </r>
  <r>
    <s v="040603 - Cardiologia intervencionista"/>
    <s v="Sudeste"/>
    <s v="Muriaé"/>
    <s v="31045 - Muriaé"/>
    <x v="8"/>
    <n v="0"/>
    <n v="0"/>
    <n v="2"/>
    <n v="12288.48"/>
    <n v="4060331045"/>
    <n v="0"/>
    <n v="0"/>
    <n v="38"/>
    <n v="38"/>
    <n v="38"/>
    <n v="38"/>
    <n v="0"/>
    <n v="0"/>
    <s v=" "/>
    <n v="0"/>
    <n v="0"/>
    <n v="6047.5261"/>
    <s v=""/>
    <n v="-12095.0522"/>
    <s v="SIM"/>
    <n v="-12095.0522"/>
  </r>
  <r>
    <s v="040603 - Cardiologia intervencionista"/>
    <s v="Sudeste"/>
    <s v="Muriaé"/>
    <s v="31045 - Muriaé"/>
    <x v="16"/>
    <n v="31.999999999999996"/>
    <n v="179554.9374"/>
    <n v="38"/>
    <n v="206536.5"/>
    <n v="4060331045"/>
    <n v="38"/>
    <n v="38"/>
    <n v="38"/>
    <n v="38"/>
    <n v="38"/>
    <n v="38"/>
    <n v="38"/>
    <n v="0"/>
    <s v="não"/>
    <n v="38"/>
    <n v="213221.48819999999"/>
    <n v="5611.0918000000001"/>
    <s v="NÃO"/>
    <n v="-33666.550800000019"/>
    <s v="NÃO"/>
    <n v="-32611.026315789495"/>
  </r>
  <r>
    <s v="040603 - Cardiologia intervencionista"/>
    <s v="Sudeste"/>
    <s v="Juiz de Fora"/>
    <s v="31046 - Santos Dumont"/>
    <x v="9"/>
    <n v="0"/>
    <n v="0"/>
    <n v="1"/>
    <n v="6828.55"/>
    <n v="4060331046"/>
    <n v="0"/>
    <n v="0"/>
    <n v="12"/>
    <n v="26"/>
    <n v="12"/>
    <n v="26"/>
    <n v="0"/>
    <n v="0"/>
    <s v=" "/>
    <n v="0"/>
    <n v="0"/>
    <n v="5611.0918000000001"/>
    <s v=""/>
    <n v="-5611.0918000000001"/>
    <s v="SIM"/>
    <n v="-5611.0918000000001"/>
  </r>
  <r>
    <s v="040603 - Cardiologia intervencionista"/>
    <s v="Sudeste"/>
    <s v="Juiz de Fora"/>
    <s v="31046 - Santos Dumont"/>
    <x v="8"/>
    <n v="10"/>
    <n v="60475.261200000001"/>
    <n v="26"/>
    <n v="153634.57999999999"/>
    <n v="4060331046"/>
    <n v="26"/>
    <n v="12"/>
    <n v="12"/>
    <n v="26"/>
    <n v="12"/>
    <n v="26"/>
    <n v="12"/>
    <n v="0"/>
    <s v="não"/>
    <n v="12"/>
    <n v="72570.313200000004"/>
    <n v="6047.5261"/>
    <s v="SIM"/>
    <n v="-12095.0522"/>
    <s v="NÃO"/>
    <n v="-11818.044615384615"/>
  </r>
  <r>
    <s v="040603 - Cardiologia intervencionista"/>
    <s v="Sudeste"/>
    <s v="Juiz de Fora"/>
    <s v="31047 - São João Nepomuceno/Bicas"/>
    <x v="8"/>
    <n v="14.000000000000002"/>
    <n v="84665.3652"/>
    <n v="28"/>
    <n v="177685.74"/>
    <n v="4060331047"/>
    <n v="28"/>
    <n v="16.5"/>
    <n v="16.5"/>
    <n v="28"/>
    <n v="16.5"/>
    <n v="28"/>
    <n v="17"/>
    <n v="0"/>
    <s v="não"/>
    <n v="16.5"/>
    <n v="99784.180800000002"/>
    <n v="6047.5261"/>
    <s v="SIM"/>
    <n v="-18142.57829999999"/>
    <s v="SIM"/>
    <n v="-18142.57829999999"/>
  </r>
  <r>
    <s v="040603 - Cardiologia intervencionista"/>
    <s v="Sudeste"/>
    <s v="Muriaé"/>
    <s v="31048 - Ubá"/>
    <x v="0"/>
    <n v="0"/>
    <n v="0"/>
    <n v="1"/>
    <n v="4025.12"/>
    <n v="4060331048"/>
    <n v="0"/>
    <n v="0"/>
    <n v="67.5"/>
    <n v="71"/>
    <n v="67.5"/>
    <n v="71"/>
    <n v="0"/>
    <n v="0"/>
    <s v=" "/>
    <n v="0"/>
    <n v="0"/>
    <n v="6096.1048000000001"/>
    <s v=""/>
    <n v="-6096.1048000000001"/>
    <s v="NÃO"/>
    <n v="-4025.12"/>
  </r>
  <r>
    <s v="040603 - Cardiologia intervencionista"/>
    <s v="Sudeste"/>
    <s v="Muriaé"/>
    <s v="31048 - Ubá"/>
    <x v="8"/>
    <n v="28.5"/>
    <n v="172354.49400000001"/>
    <n v="59"/>
    <n v="355048.24"/>
    <n v="4060331048"/>
    <n v="59"/>
    <n v="34"/>
    <n v="67.5"/>
    <n v="71"/>
    <n v="67.5"/>
    <n v="71"/>
    <n v="56"/>
    <n v="0"/>
    <s v="não"/>
    <n v="34"/>
    <n v="205615.88759999999"/>
    <n v="6047.5261"/>
    <s v="SIM"/>
    <n v="-166306.96775000001"/>
    <s v="NÃO"/>
    <n v="-165488.58644067796"/>
  </r>
  <r>
    <s v="040603 - Cardiologia intervencionista"/>
    <s v="Sudeste"/>
    <s v="Muriaé"/>
    <s v="31048 - Ubá"/>
    <x v="16"/>
    <n v="28.5"/>
    <n v="159916.11660000001"/>
    <n v="12"/>
    <n v="60995.53"/>
    <n v="4060331048"/>
    <n v="12"/>
    <n v="33.5"/>
    <n v="67.5"/>
    <n v="71"/>
    <n v="11.5"/>
    <n v="12"/>
    <n v="12"/>
    <n v="0"/>
    <s v="sim"/>
    <n v="33.5"/>
    <n v="187971.5754"/>
    <n v="5611.0918000000001"/>
    <s v="NÃO"/>
    <n v="92583.0147"/>
    <s v="NÃO"/>
    <n v="92583.0147"/>
  </r>
  <r>
    <s v="040603 - Cardiologia intervencionista"/>
    <s v="Sudeste"/>
    <s v="Muriaé"/>
    <s v="31048 - Ubá"/>
    <x v="18"/>
    <n v="0"/>
    <n v="0"/>
    <n v="1"/>
    <n v="5150.09"/>
    <n v="4060331048"/>
    <n v="0"/>
    <n v="0"/>
    <n v="67.5"/>
    <n v="71"/>
    <n v="-0.5"/>
    <n v="0"/>
    <n v="0"/>
    <n v="0"/>
    <s v=" "/>
    <n v="0"/>
    <n v="0"/>
    <n v="6258.1743999999999"/>
    <s v=""/>
    <n v="-6258.1743999999999"/>
    <s v="NÃO"/>
    <n v="-5150.09"/>
  </r>
  <r>
    <s v="040603 - Cardiologia intervencionista"/>
    <s v="Norte"/>
    <s v="Montes Claros"/>
    <s v="31049 - Brasília de Minas/São Francisco"/>
    <x v="14"/>
    <n v="47"/>
    <n v="273919.5906"/>
    <n v="41"/>
    <n v="218455.67999999999"/>
    <n v="4060331049"/>
    <n v="41"/>
    <n v="54.999999999999993"/>
    <n v="54.999999999999993"/>
    <n v="41"/>
    <n v="54.999999999999993"/>
    <n v="41"/>
    <n v="55"/>
    <n v="0"/>
    <s v="não"/>
    <n v="54.999999999999993"/>
    <n v="320544.2022"/>
    <n v="5828.0763999999999"/>
    <s v="NÃO"/>
    <n v="34968.458400000003"/>
    <s v="NÃO"/>
    <n v="34968.458400000003"/>
  </r>
  <r>
    <s v="040603 - Cardiologia intervencionista"/>
    <s v="Norte"/>
    <s v="Montes Claros"/>
    <s v="31050 - Coração de Jesus"/>
    <x v="14"/>
    <n v="9.5"/>
    <n v="55366.725599999998"/>
    <n v="6"/>
    <n v="38319.89"/>
    <n v="4060331050"/>
    <n v="6"/>
    <n v="11.5"/>
    <n v="11.5"/>
    <n v="6"/>
    <n v="11.5"/>
    <n v="6"/>
    <n v="12"/>
    <n v="0"/>
    <s v="não"/>
    <n v="11.5"/>
    <n v="67022.878800000006"/>
    <n v="5828.0763999999999"/>
    <s v="NÃO"/>
    <n v="20398.267400000001"/>
    <s v="SIM"/>
    <n v="20398.267400000001"/>
  </r>
  <r>
    <s v="040603 - Cardiologia intervencionista"/>
    <s v="Norte"/>
    <s v="Montes Claros"/>
    <s v="31051 - Francisco Sá"/>
    <x v="14"/>
    <n v="14.499999999999998"/>
    <n v="84507.107999999993"/>
    <n v="16"/>
    <n v="96901.18"/>
    <n v="4060331051"/>
    <n v="16"/>
    <n v="17"/>
    <n v="17"/>
    <n v="16"/>
    <n v="17"/>
    <n v="16"/>
    <n v="17"/>
    <n v="0"/>
    <s v="não"/>
    <n v="17"/>
    <n v="99077.298599999995"/>
    <n v="5828.0763999999999"/>
    <s v="NÃO"/>
    <n v="-8742.1146000000099"/>
    <s v="SIM"/>
    <n v="-8742.1146000000099"/>
  </r>
  <r>
    <s v="040603 - Cardiologia intervencionista"/>
    <s v="Norte"/>
    <s v="Montes Claros"/>
    <s v="31052 - Janaúba/Monte Azul"/>
    <x v="14"/>
    <n v="53.000000000000007"/>
    <n v="308888.049"/>
    <n v="65"/>
    <n v="375030.24"/>
    <n v="4060331052"/>
    <n v="65"/>
    <n v="62.499999999999993"/>
    <n v="62.499999999999993"/>
    <n v="65"/>
    <n v="62.499999999999993"/>
    <n v="65"/>
    <n v="63"/>
    <n v="0"/>
    <s v="não"/>
    <n v="62.499999999999993"/>
    <n v="364254.77519999997"/>
    <n v="5828.0763999999999"/>
    <s v="SIM"/>
    <n v="-58280.763999999959"/>
    <s v="NÃO"/>
    <n v="-57696.959999999955"/>
  </r>
  <r>
    <s v="040603 - Cardiologia intervencionista"/>
    <s v="Norte"/>
    <s v="Montes Claros"/>
    <s v="31053 - Januária"/>
    <x v="14"/>
    <n v="22"/>
    <n v="128217.681"/>
    <n v="18"/>
    <n v="98257.68"/>
    <n v="4060331053"/>
    <n v="18"/>
    <n v="25.999999999999996"/>
    <n v="25.999999999999996"/>
    <n v="18"/>
    <n v="25.999999999999996"/>
    <n v="18"/>
    <n v="26"/>
    <n v="0"/>
    <s v="não"/>
    <n v="25.999999999999996"/>
    <n v="151529.98620000001"/>
    <n v="5828.0763999999999"/>
    <s v="NÃO"/>
    <n v="23312.3056"/>
    <s v="NÃO"/>
    <n v="23312.3056"/>
  </r>
  <r>
    <s v="040603 - Cardiologia intervencionista"/>
    <s v="Norte"/>
    <s v="Montes Claros"/>
    <s v="31054 - Montes Claros/Bocaiúva"/>
    <x v="0"/>
    <n v="0"/>
    <n v="0"/>
    <n v="1"/>
    <n v="5240.9399999999996"/>
    <n v="4060331054"/>
    <n v="0"/>
    <n v="0"/>
    <n v="104.50000000000001"/>
    <n v="118"/>
    <n v="104.50000000000001"/>
    <n v="118"/>
    <n v="0"/>
    <n v="0"/>
    <s v=" "/>
    <n v="0"/>
    <n v="0"/>
    <n v="6096.1048000000001"/>
    <s v=""/>
    <n v="-6096.1048000000001"/>
    <s v="NÃO"/>
    <n v="-5240.9399999999996"/>
  </r>
  <r>
    <s v="040603 - Cardiologia intervencionista"/>
    <s v="Norte"/>
    <s v="Montes Claros"/>
    <s v="31054 - Montes Claros/Bocaiúva"/>
    <x v="14"/>
    <n v="88.5"/>
    <n v="515784.76140000002"/>
    <n v="118"/>
    <n v="654789.9"/>
    <n v="4060331054"/>
    <n v="118"/>
    <n v="104.50000000000001"/>
    <n v="104.50000000000001"/>
    <n v="118"/>
    <n v="104.50000000000001"/>
    <n v="118"/>
    <n v="105"/>
    <n v="0"/>
    <s v="não"/>
    <n v="104.50000000000001"/>
    <n v="609033.98400000005"/>
    <n v="5828.0763999999999"/>
    <s v="SIM"/>
    <n v="-96163.260599999994"/>
    <s v="NÃO"/>
    <n v="-91559.604661016943"/>
  </r>
  <r>
    <s v="040603 - Cardiologia intervencionista"/>
    <s v="Norte"/>
    <s v="Montes Claros"/>
    <s v="31055 - Pirapora"/>
    <x v="0"/>
    <n v="0"/>
    <n v="0"/>
    <n v="1"/>
    <n v="5052.6099999999997"/>
    <n v="4060331055"/>
    <n v="0"/>
    <n v="0"/>
    <n v="31.999999999999996"/>
    <n v="35"/>
    <n v="31.999999999999996"/>
    <n v="35"/>
    <n v="0"/>
    <n v="0"/>
    <s v=" "/>
    <n v="0"/>
    <n v="0"/>
    <n v="6096.1048000000001"/>
    <s v=""/>
    <n v="-6096.1048000000001"/>
    <s v="NÃO"/>
    <n v="-5052.6099999999997"/>
  </r>
  <r>
    <s v="040603 - Cardiologia intervencionista"/>
    <s v="Norte"/>
    <s v="Montes Claros"/>
    <s v="31055 - Pirapora"/>
    <x v="14"/>
    <n v="27.499999999999996"/>
    <n v="160272.10079999999"/>
    <n v="35"/>
    <n v="184621.64"/>
    <n v="4060331055"/>
    <n v="35"/>
    <n v="31.999999999999996"/>
    <n v="31.999999999999996"/>
    <n v="35"/>
    <n v="31.999999999999996"/>
    <n v="35"/>
    <n v="32"/>
    <n v="0"/>
    <s v="não"/>
    <n v="31.999999999999996"/>
    <n v="186498.44459999999"/>
    <n v="5828.0763999999999"/>
    <s v="SIM"/>
    <n v="-26226.343800000021"/>
    <s v="NÃO"/>
    <n v="-23737.068000000021"/>
  </r>
  <r>
    <s v="040603 - Cardiologia intervencionista"/>
    <s v="Norte"/>
    <s v="Montes Claros"/>
    <s v="31055 - Pirapora"/>
    <x v="19"/>
    <n v="0"/>
    <n v="0"/>
    <n v="1"/>
    <n v="6290.01"/>
    <n v="4060331055"/>
    <n v="0"/>
    <n v="0"/>
    <n v="31.999999999999996"/>
    <n v="35"/>
    <n v="-3.5527136788005009E-15"/>
    <n v="0"/>
    <n v="0"/>
    <n v="0"/>
    <s v=" "/>
    <n v="0"/>
    <n v="0"/>
    <n v="6738.2541000000001"/>
    <s v=""/>
    <n v="-6738.2541000000001"/>
    <s v="NÃO"/>
    <n v="-6290.01"/>
  </r>
  <r>
    <s v="040603 - Cardiologia intervencionista"/>
    <s v="Norte"/>
    <s v="Montes Claros"/>
    <s v="31056 - Salinas/Taiobeiras"/>
    <x v="14"/>
    <n v="40"/>
    <n v="233123.05619999999"/>
    <n v="48"/>
    <n v="268726.45"/>
    <n v="4060331056"/>
    <n v="48"/>
    <n v="47"/>
    <n v="47"/>
    <n v="48"/>
    <n v="47"/>
    <n v="48"/>
    <n v="47"/>
    <n v="0"/>
    <s v="não"/>
    <n v="47"/>
    <n v="273919.5906"/>
    <n v="5828.0763999999999"/>
    <s v="SIM"/>
    <n v="-40796.534800000001"/>
    <s v="NÃO"/>
    <n v="-39189.273958333331"/>
  </r>
  <r>
    <s v="040603 - Cardiologia intervencionista"/>
    <s v="Noroeste"/>
    <s v="Patos de Minas"/>
    <s v="31057 - Patos de Minas"/>
    <x v="17"/>
    <n v="66"/>
    <n v="370332.0588"/>
    <n v="56"/>
    <n v="303130.92"/>
    <n v="4060331057"/>
    <n v="56"/>
    <n v="77.5"/>
    <n v="77.5"/>
    <n v="56"/>
    <n v="77.5"/>
    <n v="56"/>
    <n v="78"/>
    <n v="0"/>
    <s v="não"/>
    <n v="77.5"/>
    <n v="434859.61440000002"/>
    <n v="5611.0918000000001"/>
    <s v="NÃO"/>
    <n v="56110.918000000005"/>
    <s v="NÃO"/>
    <n v="56110.918000000005"/>
  </r>
  <r>
    <s v="040603 - Cardiologia intervencionista"/>
    <s v="Noroeste"/>
    <s v="Patos de Minas"/>
    <s v="31057 - Patos de Minas"/>
    <x v="10"/>
    <n v="0"/>
    <n v="0"/>
    <n v="1"/>
    <n v="4313.67"/>
    <n v="4060331057"/>
    <n v="0"/>
    <n v="0"/>
    <n v="77.5"/>
    <n v="56"/>
    <n v="-0.5"/>
    <n v="0"/>
    <n v="0"/>
    <n v="0"/>
    <s v=" "/>
    <n v="0"/>
    <n v="0"/>
    <n v="5611.0918000000001"/>
    <s v=""/>
    <n v="-5611.0918000000001"/>
    <s v="NÃO"/>
    <n v="-4313.67"/>
  </r>
  <r>
    <s v="040603 - Cardiologia intervencionista"/>
    <s v="Noroeste"/>
    <s v="Patos de Minas"/>
    <s v="31058 - Unaí"/>
    <x v="0"/>
    <n v="0"/>
    <n v="0"/>
    <n v="2"/>
    <n v="12187.69"/>
    <n v="4060331058"/>
    <n v="0"/>
    <n v="0"/>
    <n v="57.500000000000007"/>
    <n v="15"/>
    <n v="57.500000000000007"/>
    <n v="15"/>
    <n v="0"/>
    <n v="0"/>
    <s v=" "/>
    <n v="0"/>
    <n v="0"/>
    <n v="6096.1048000000001"/>
    <s v=""/>
    <n v="-12192.2096"/>
    <s v="NÃO"/>
    <n v="-12187.69"/>
  </r>
  <r>
    <s v="040603 - Cardiologia intervencionista"/>
    <s v="Noroeste"/>
    <s v="Patos de Minas"/>
    <s v="31058 - Unaí"/>
    <x v="14"/>
    <n v="0"/>
    <n v="0"/>
    <n v="2"/>
    <n v="9371.92"/>
    <n v="4060331058"/>
    <n v="0"/>
    <n v="0"/>
    <n v="57.500000000000007"/>
    <n v="15"/>
    <n v="57.500000000000007"/>
    <n v="15"/>
    <n v="0"/>
    <n v="0"/>
    <s v=" "/>
    <n v="0"/>
    <n v="0"/>
    <n v="5828.0763999999999"/>
    <s v=""/>
    <n v="-11656.1528"/>
    <s v="NÃO"/>
    <n v="-9371.92"/>
  </r>
  <r>
    <s v="040603 - Cardiologia intervencionista"/>
    <s v="Noroeste"/>
    <s v="Patos de Minas"/>
    <s v="31058 - Unaí"/>
    <x v="17"/>
    <n v="48.999999999999993"/>
    <n v="274943.49839999998"/>
    <n v="15"/>
    <n v="74525.320000000007"/>
    <n v="4060331058"/>
    <n v="15"/>
    <n v="57.500000000000007"/>
    <n v="57.500000000000007"/>
    <n v="15"/>
    <n v="57.500000000000007"/>
    <n v="15"/>
    <n v="58"/>
    <n v="0"/>
    <s v="não"/>
    <n v="57.500000000000007"/>
    <n v="322637.77860000002"/>
    <n v="5611.0918000000001"/>
    <s v="NÃO"/>
    <n v="190777.12119999997"/>
    <s v="NÃO"/>
    <n v="190777.12119999997"/>
  </r>
  <r>
    <s v="040603 - Cardiologia intervencionista"/>
    <s v="Leste do Sul"/>
    <s v="Ponte Nova"/>
    <s v="31059 - Manhuaçu"/>
    <x v="9"/>
    <n v="0"/>
    <n v="0"/>
    <n v="2"/>
    <n v="14120.37"/>
    <n v="4060331059"/>
    <n v="0"/>
    <n v="0"/>
    <n v="73"/>
    <n v="49"/>
    <n v="73"/>
    <n v="49"/>
    <n v="0"/>
    <n v="0"/>
    <s v=" "/>
    <n v="0"/>
    <n v="0"/>
    <n v="5611.0918000000001"/>
    <s v=""/>
    <n v="-11222.1836"/>
    <s v="SIM"/>
    <n v="-11222.1836"/>
  </r>
  <r>
    <s v="040603 - Cardiologia intervencionista"/>
    <s v="Leste do Sul"/>
    <s v="Ponte Nova"/>
    <s v="31059 - Manhuaçu"/>
    <x v="0"/>
    <n v="0"/>
    <n v="0"/>
    <n v="3"/>
    <n v="13421.81"/>
    <n v="4060331059"/>
    <n v="0"/>
    <n v="0"/>
    <n v="73"/>
    <n v="49"/>
    <n v="73"/>
    <n v="49"/>
    <n v="0"/>
    <n v="0"/>
    <s v=" "/>
    <n v="0"/>
    <n v="0"/>
    <n v="6096.1048000000001"/>
    <s v=""/>
    <n v="-18288.314399999999"/>
    <s v="NÃO"/>
    <n v="-13421.81"/>
  </r>
  <r>
    <s v="040603 - Cardiologia intervencionista"/>
    <s v="Leste do Sul"/>
    <s v="Ponte Nova"/>
    <s v="31059 - Manhuaçu"/>
    <x v="16"/>
    <n v="0"/>
    <n v="0"/>
    <n v="2"/>
    <n v="12187.4"/>
    <n v="4060331059"/>
    <n v="0"/>
    <n v="0"/>
    <n v="73"/>
    <n v="49"/>
    <n v="73"/>
    <n v="49"/>
    <n v="0"/>
    <n v="0"/>
    <s v=" "/>
    <n v="0"/>
    <n v="0"/>
    <n v="5611.0918000000001"/>
    <s v=""/>
    <n v="-11222.1836"/>
    <s v="SIM"/>
    <n v="-11222.1836"/>
  </r>
  <r>
    <s v="040603 - Cardiologia intervencionista"/>
    <s v="Leste do Sul"/>
    <s v="Ponte Nova"/>
    <s v="31059 - Manhuaçu"/>
    <x v="18"/>
    <n v="62.000000000000007"/>
    <n v="388006.8126"/>
    <n v="49"/>
    <n v="310264.57"/>
    <n v="4060331059"/>
    <n v="49"/>
    <n v="73"/>
    <n v="73"/>
    <n v="49"/>
    <n v="73"/>
    <n v="49"/>
    <n v="73"/>
    <n v="0"/>
    <s v="não"/>
    <n v="73"/>
    <n v="456846.73139999999"/>
    <n v="6258.1743999999999"/>
    <s v="NÃO"/>
    <n v="81356.267200000046"/>
    <s v="SIM"/>
    <n v="81356.267200000046"/>
  </r>
  <r>
    <s v="040603 - Cardiologia intervencionista"/>
    <s v="Leste do Sul"/>
    <s v="Ponte Nova"/>
    <s v="31060 - Ponte Nova"/>
    <x v="0"/>
    <n v="8.5"/>
    <n v="51816.891000000003"/>
    <n v="2"/>
    <n v="8697.2000000000007"/>
    <n v="4060331060"/>
    <n v="2"/>
    <n v="10"/>
    <n v="50.5"/>
    <n v="101"/>
    <n v="50.5"/>
    <n v="101"/>
    <n v="1"/>
    <n v="1"/>
    <s v="sim"/>
    <n v="10"/>
    <n v="60961.048199999997"/>
    <n v="6096.1048000000001"/>
    <s v="SIM"/>
    <n v="45720.786"/>
    <s v="NÃO"/>
    <n v="45720.786"/>
  </r>
  <r>
    <s v="040603 - Cardiologia intervencionista"/>
    <s v="Leste do Sul"/>
    <s v="Ponte Nova"/>
    <s v="31060 - Ponte Nova"/>
    <x v="18"/>
    <n v="34.5"/>
    <n v="215907.01680000001"/>
    <n v="99"/>
    <n v="628473.22"/>
    <n v="4060331060"/>
    <n v="99"/>
    <n v="40.5"/>
    <n v="50.5"/>
    <n v="101"/>
    <n v="49.5"/>
    <n v="99"/>
    <n v="50"/>
    <n v="0"/>
    <s v="não"/>
    <n v="40.5"/>
    <n v="253456.0632"/>
    <n v="6258.1743999999999"/>
    <s v="SIM"/>
    <n v="-97001.703200000004"/>
    <s v="SIM"/>
    <n v="-97001.703200000004"/>
  </r>
  <r>
    <s v="040603 - Cardiologia intervencionista"/>
    <s v="Leste do Sul"/>
    <s v="Ponte Nova"/>
    <s v="31061 - Viçosa"/>
    <x v="0"/>
    <n v="0"/>
    <n v="0"/>
    <n v="1"/>
    <n v="4677.8"/>
    <n v="4060331061"/>
    <n v="0"/>
    <n v="0"/>
    <n v="30.999999999999996"/>
    <n v="31"/>
    <n v="30.999999999999996"/>
    <n v="31"/>
    <n v="0"/>
    <n v="0"/>
    <s v=" "/>
    <n v="0"/>
    <n v="0"/>
    <n v="6096.1048000000001"/>
    <s v=""/>
    <n v="-6096.1048000000001"/>
    <s v="NÃO"/>
    <n v="-4677.8"/>
  </r>
  <r>
    <s v="040603 - Cardiologia intervencionista"/>
    <s v="Leste do Sul"/>
    <s v="Ponte Nova"/>
    <s v="31061 - Viçosa"/>
    <x v="16"/>
    <n v="5.5"/>
    <n v="30861.004799999999"/>
    <n v="2"/>
    <n v="14112.8"/>
    <n v="4060331061"/>
    <n v="2"/>
    <n v="6.4999999999999991"/>
    <n v="30.999999999999996"/>
    <n v="31"/>
    <n v="30.999999999999996"/>
    <n v="31"/>
    <n v="2"/>
    <n v="0"/>
    <s v="sim"/>
    <n v="6.4999999999999991"/>
    <n v="36472.096799999999"/>
    <n v="5611.0918000000001"/>
    <s v="NÃO"/>
    <n v="19638.8213"/>
    <s v="SIM"/>
    <n v="19638.8213"/>
  </r>
  <r>
    <s v="040603 - Cardiologia intervencionista"/>
    <s v="Leste do Sul"/>
    <s v="Ponte Nova"/>
    <s v="31061 - Viçosa"/>
    <x v="18"/>
    <n v="21"/>
    <n v="131421.6624"/>
    <n v="29"/>
    <n v="185780.73"/>
    <n v="4060331061"/>
    <n v="29"/>
    <n v="24.499999999999996"/>
    <n v="30.999999999999996"/>
    <n v="31"/>
    <n v="28.999999999999996"/>
    <n v="29"/>
    <n v="29"/>
    <n v="0"/>
    <s v="não"/>
    <n v="24.499999999999996"/>
    <n v="153325.2726"/>
    <n v="6258.1743999999999"/>
    <s v="NÃO"/>
    <n v="-50065.395199999999"/>
    <s v="SIM"/>
    <n v="-50065.395199999999"/>
  </r>
  <r>
    <s v="040603 - Cardiologia intervencionista"/>
    <s v="Nordeste"/>
    <s v="Teófilo Otoni"/>
    <s v="31062 - Águas Formosas"/>
    <x v="12"/>
    <n v="12"/>
    <n v="79029.953999999998"/>
    <n v="2"/>
    <n v="11195"/>
    <n v="4060331062"/>
    <n v="2"/>
    <n v="14.000000000000002"/>
    <n v="14.000000000000002"/>
    <n v="2"/>
    <n v="14.000000000000002"/>
    <n v="2"/>
    <n v="14"/>
    <n v="0"/>
    <s v="não"/>
    <n v="14.000000000000002"/>
    <n v="92201.612999999998"/>
    <n v="6585.8294999999998"/>
    <s v="NÃO"/>
    <n v="65858.294999999998"/>
    <s v="NÃO"/>
    <n v="65858.294999999998"/>
  </r>
  <r>
    <s v="040603 - Cardiologia intervencionista"/>
    <s v="Nordeste"/>
    <s v="Teófilo Otoni"/>
    <s v="31063 - Almenara"/>
    <x v="0"/>
    <n v="0"/>
    <n v="0"/>
    <n v="3"/>
    <n v="14989.22"/>
    <n v="4060331063"/>
    <n v="0"/>
    <n v="0"/>
    <n v="41"/>
    <n v="4"/>
    <n v="41"/>
    <n v="4"/>
    <n v="0"/>
    <n v="0"/>
    <s v=" "/>
    <n v="0"/>
    <n v="0"/>
    <n v="6096.1048000000001"/>
    <s v=""/>
    <n v="-18288.314399999999"/>
    <s v="NÃO"/>
    <n v="-14989.220000000001"/>
  </r>
  <r>
    <s v="040603 - Cardiologia intervencionista"/>
    <s v="Nordeste"/>
    <s v="Teófilo Otoni"/>
    <s v="31063 - Almenara"/>
    <x v="12"/>
    <n v="35"/>
    <n v="230504.03279999999"/>
    <n v="4"/>
    <n v="23069.91"/>
    <n v="4060331063"/>
    <n v="4"/>
    <n v="41"/>
    <n v="41"/>
    <n v="4"/>
    <n v="41"/>
    <n v="4"/>
    <n v="41"/>
    <n v="0"/>
    <s v="não"/>
    <n v="41"/>
    <n v="270019.00919999997"/>
    <n v="6585.8294999999998"/>
    <s v="NÃO"/>
    <n v="204160.7145"/>
    <s v="NÃO"/>
    <n v="204160.7145"/>
  </r>
  <r>
    <s v="040603 - Cardiologia intervencionista"/>
    <s v="Nordeste"/>
    <s v="Teófilo Otoni"/>
    <s v="31064 - Araçuaí"/>
    <x v="14"/>
    <n v="0"/>
    <n v="0"/>
    <n v="4"/>
    <n v="18509.740000000002"/>
    <n v="4060331064"/>
    <n v="0"/>
    <n v="0"/>
    <n v="21.5"/>
    <n v="2"/>
    <n v="21.5"/>
    <n v="2"/>
    <n v="0"/>
    <n v="0"/>
    <s v=" "/>
    <n v="0"/>
    <n v="0"/>
    <n v="5828.0763999999999"/>
    <s v=""/>
    <n v="-23312.3056"/>
    <s v="NÃO"/>
    <n v="-18509.740000000002"/>
  </r>
  <r>
    <s v="040603 - Cardiologia intervencionista"/>
    <s v="Nordeste"/>
    <s v="Teófilo Otoni"/>
    <s v="31064 - Araçuaí"/>
    <x v="12"/>
    <n v="18"/>
    <n v="118544.931"/>
    <n v="2"/>
    <n v="10611.26"/>
    <n v="4060331064"/>
    <n v="2"/>
    <n v="21.5"/>
    <n v="21.5"/>
    <n v="2"/>
    <n v="21.5"/>
    <n v="2"/>
    <n v="22"/>
    <n v="0"/>
    <s v="não"/>
    <n v="21.5"/>
    <n v="141595.33439999999"/>
    <n v="6585.8294999999998"/>
    <s v="NÃO"/>
    <n v="105373.272"/>
    <s v="NÃO"/>
    <n v="105373.272"/>
  </r>
  <r>
    <s v="040603 - Cardiologia intervencionista"/>
    <s v="Nordeste"/>
    <s v="Teófilo Otoni"/>
    <s v="31065 - Itaobim"/>
    <x v="0"/>
    <n v="0"/>
    <n v="0"/>
    <n v="1"/>
    <n v="4839.55"/>
    <n v="4060331065"/>
    <n v="0"/>
    <n v="0"/>
    <n v="19"/>
    <n v="2"/>
    <n v="19"/>
    <n v="2"/>
    <n v="0"/>
    <n v="0"/>
    <s v=" "/>
    <n v="0"/>
    <n v="0"/>
    <n v="6096.1048000000001"/>
    <s v=""/>
    <n v="-6096.1048000000001"/>
    <s v="NÃO"/>
    <n v="-4839.55"/>
  </r>
  <r>
    <s v="040603 - Cardiologia intervencionista"/>
    <s v="Nordeste"/>
    <s v="Teófilo Otoni"/>
    <s v="31065 - Itaobim"/>
    <x v="14"/>
    <n v="0"/>
    <n v="0"/>
    <n v="3"/>
    <n v="17689.38"/>
    <n v="4060331065"/>
    <n v="0"/>
    <n v="0"/>
    <n v="19"/>
    <n v="2"/>
    <n v="19"/>
    <n v="2"/>
    <n v="0"/>
    <n v="0"/>
    <s v=" "/>
    <n v="0"/>
    <n v="0"/>
    <n v="5828.0763999999999"/>
    <s v=""/>
    <n v="-17484.229200000002"/>
    <s v="SIM"/>
    <n v="-17484.229200000002"/>
  </r>
  <r>
    <s v="040603 - Cardiologia intervencionista"/>
    <s v="Nordeste"/>
    <s v="Teófilo Otoni"/>
    <s v="31065 - Itaobim"/>
    <x v="12"/>
    <n v="16.5"/>
    <n v="108666.1866"/>
    <n v="2"/>
    <n v="14722.48"/>
    <n v="4060331065"/>
    <n v="2"/>
    <n v="19"/>
    <n v="19"/>
    <n v="2"/>
    <n v="19"/>
    <n v="2"/>
    <n v="19"/>
    <n v="0"/>
    <s v="não"/>
    <n v="19"/>
    <n v="125130.7602"/>
    <n v="6585.8294999999998"/>
    <s v="NÃO"/>
    <n v="95494.527749999994"/>
    <s v="SIM"/>
    <n v="95494.527749999994"/>
  </r>
  <r>
    <s v="040603 - Cardiologia intervencionista"/>
    <s v="Nordeste"/>
    <s v="Teófilo Otoni"/>
    <s v="31066 - Nanuque"/>
    <x v="0"/>
    <n v="0"/>
    <n v="0"/>
    <n v="2"/>
    <n v="8950.58"/>
    <n v="4060331066"/>
    <n v="0"/>
    <n v="0"/>
    <n v="16.5"/>
    <n v="6"/>
    <n v="16.5"/>
    <n v="6"/>
    <n v="0"/>
    <n v="0"/>
    <s v=" "/>
    <n v="0"/>
    <n v="0"/>
    <n v="6096.1048000000001"/>
    <s v=""/>
    <n v="-12192.2096"/>
    <s v="NÃO"/>
    <n v="-8950.58"/>
  </r>
  <r>
    <s v="040603 - Cardiologia intervencionista"/>
    <s v="Nordeste"/>
    <s v="Teófilo Otoni"/>
    <s v="31066 - Nanuque"/>
    <x v="12"/>
    <n v="14.000000000000002"/>
    <n v="92201.612999999998"/>
    <n v="6"/>
    <n v="38136.19"/>
    <n v="4060331066"/>
    <n v="6"/>
    <n v="16.5"/>
    <n v="16.5"/>
    <n v="6"/>
    <n v="16.5"/>
    <n v="6"/>
    <n v="17"/>
    <n v="0"/>
    <s v="não"/>
    <n v="16.5"/>
    <n v="108666.1866"/>
    <n v="6585.8294999999998"/>
    <s v="NÃO"/>
    <n v="52686.636000000013"/>
    <s v="NÃO"/>
    <n v="52686.636000000013"/>
  </r>
  <r>
    <s v="040603 - Cardiologia intervencionista"/>
    <s v="Nordeste"/>
    <s v="Teófilo Otoni"/>
    <s v="31067 - Padre Paraíso"/>
    <x v="12"/>
    <n v="11.5"/>
    <n v="75737.039399999994"/>
    <n v="2"/>
    <n v="9820.92"/>
    <n v="4060331067"/>
    <n v="2"/>
    <n v="14.000000000000002"/>
    <n v="14.000000000000002"/>
    <n v="2"/>
    <n v="14.000000000000002"/>
    <n v="2"/>
    <n v="14"/>
    <n v="0"/>
    <s v="não"/>
    <n v="14.000000000000002"/>
    <n v="92201.612999999998"/>
    <n v="6585.8294999999998"/>
    <s v="NÃO"/>
    <n v="62565.380250000002"/>
    <s v="NÃO"/>
    <n v="62565.380250000002"/>
  </r>
  <r>
    <s v="040603 - Cardiologia intervencionista"/>
    <s v="Nordeste"/>
    <s v="Teófilo Otoni"/>
    <s v="31068 - Pedra Azul"/>
    <x v="0"/>
    <n v="1.9999999999999998"/>
    <n v="12192.2094"/>
    <n v="0"/>
    <n v="0"/>
    <n v="4060331068"/>
    <n v="0"/>
    <n v="0"/>
    <n v="12.5"/>
    <n v="5"/>
    <n v="12.5"/>
    <n v="5"/>
    <n v="0"/>
    <n v="0"/>
    <s v=" "/>
    <n v="2.5"/>
    <n v="15240.262199999999"/>
    <n v="6096.1048000000001"/>
    <s v="NÃO"/>
    <n v="12192.209599999998"/>
    <m/>
    <n v="12192.209599999998"/>
  </r>
  <r>
    <s v="040603 - Cardiologia intervencionista"/>
    <s v="Nordeste"/>
    <s v="Teófilo Otoni"/>
    <s v="31068 - Pedra Azul"/>
    <x v="14"/>
    <n v="6"/>
    <n v="34968.458400000003"/>
    <n v="5"/>
    <n v="30781.32"/>
    <n v="4060331068"/>
    <n v="5"/>
    <n v="7.0000000000000009"/>
    <n v="12.5"/>
    <n v="5"/>
    <n v="12.5"/>
    <n v="5"/>
    <n v="13"/>
    <n v="0"/>
    <s v="não"/>
    <n v="7.0000000000000009"/>
    <n v="40796.535000000003"/>
    <n v="5828.0763999999999"/>
    <s v="NÃO"/>
    <n v="5828.0763999999999"/>
    <s v="SIM"/>
    <n v="5828.0763999999999"/>
  </r>
  <r>
    <s v="040603 - Cardiologia intervencionista"/>
    <s v="Nordeste"/>
    <s v="Teófilo Otoni"/>
    <s v="31068 - Pedra Azul"/>
    <x v="12"/>
    <n v="2.5"/>
    <n v="16464.5736"/>
    <n v="0"/>
    <n v="0"/>
    <n v="4060331068"/>
    <n v="0"/>
    <n v="0"/>
    <n v="12.5"/>
    <n v="5"/>
    <n v="-0.5"/>
    <n v="0"/>
    <n v="0"/>
    <n v="0"/>
    <s v=" "/>
    <n v="3"/>
    <n v="19757.4882"/>
    <n v="6585.8294999999998"/>
    <s v="NÃO"/>
    <n v="16464.57375"/>
    <m/>
    <n v="16464.57375"/>
  </r>
  <r>
    <s v="040603 - Cardiologia intervencionista"/>
    <s v="Nordeste"/>
    <s v="Teófilo Otoni"/>
    <s v="31069 - Teófilo Otoni/Malacacheta/Itambacuri"/>
    <x v="0"/>
    <n v="0"/>
    <n v="0"/>
    <n v="4"/>
    <n v="18485.8"/>
    <n v="4060331069"/>
    <n v="0"/>
    <n v="0"/>
    <n v="73"/>
    <n v="25"/>
    <n v="73"/>
    <n v="25"/>
    <n v="0"/>
    <n v="0"/>
    <s v=" "/>
    <n v="0"/>
    <n v="0"/>
    <n v="6096.1048000000001"/>
    <s v=""/>
    <n v="-24384.4192"/>
    <s v="NÃO"/>
    <n v="-18485.8"/>
  </r>
  <r>
    <s v="040603 - Cardiologia intervencionista"/>
    <s v="Nordeste"/>
    <s v="Teófilo Otoni"/>
    <s v="31069 - Teófilo Otoni/Malacacheta/Itambacuri"/>
    <x v="15"/>
    <n v="0"/>
    <n v="0"/>
    <n v="1"/>
    <n v="656.72"/>
    <n v="4060331069"/>
    <n v="0"/>
    <n v="0"/>
    <n v="73"/>
    <n v="25"/>
    <n v="73"/>
    <n v="25"/>
    <n v="0"/>
    <n v="0"/>
    <s v=" "/>
    <n v="0"/>
    <n v="0"/>
    <n v="5611.0918000000001"/>
    <s v=""/>
    <n v="-5611.0918000000001"/>
    <s v="NÃO"/>
    <n v="-656.72"/>
  </r>
  <r>
    <s v="040603 - Cardiologia intervencionista"/>
    <s v="Nordeste"/>
    <s v="Teófilo Otoni"/>
    <s v="31069 - Teófilo Otoni/Malacacheta/Itambacuri"/>
    <x v="12"/>
    <n v="62.000000000000007"/>
    <n v="408321.429"/>
    <n v="25"/>
    <n v="146129.51999999999"/>
    <n v="4060331069"/>
    <n v="25"/>
    <n v="73"/>
    <n v="73"/>
    <n v="25"/>
    <n v="73"/>
    <n v="25"/>
    <n v="73"/>
    <n v="0"/>
    <s v="não"/>
    <n v="73"/>
    <n v="480765.55379999999"/>
    <n v="6585.8294999999998"/>
    <s v="NÃO"/>
    <n v="243675.69150000004"/>
    <s v="NÃO"/>
    <n v="243675.69150000004"/>
  </r>
  <r>
    <s v="040603 - Cardiologia intervencionista"/>
    <s v="Triângulo do Sul"/>
    <s v="Uberaba"/>
    <s v="31070 - Araxá"/>
    <x v="5"/>
    <n v="0"/>
    <n v="0"/>
    <n v="2"/>
    <n v="10452.040000000001"/>
    <n v="4060331070"/>
    <n v="0"/>
    <n v="0"/>
    <n v="38"/>
    <n v="52"/>
    <n v="38"/>
    <n v="52"/>
    <n v="0"/>
    <n v="0"/>
    <s v=" "/>
    <n v="0"/>
    <n v="0"/>
    <n v="5611.0918000000001"/>
    <s v=""/>
    <n v="-11222.1836"/>
    <s v="NÃO"/>
    <n v="-10452.040000000001"/>
  </r>
  <r>
    <s v="040603 - Cardiologia intervencionista"/>
    <s v="Triângulo do Sul"/>
    <s v="Uberaba"/>
    <s v="31070 - Araxá"/>
    <x v="19"/>
    <n v="32.5"/>
    <n v="218993.25839999999"/>
    <n v="52"/>
    <n v="343518.63"/>
    <n v="4060331070"/>
    <n v="52"/>
    <n v="38"/>
    <n v="38"/>
    <n v="52"/>
    <n v="38"/>
    <n v="52"/>
    <n v="38"/>
    <n v="0"/>
    <s v="não"/>
    <n v="38"/>
    <n v="256053.65580000001"/>
    <n v="6738.2541000000001"/>
    <s v="SIM"/>
    <n v="-37060.397550000002"/>
    <s v="NÃO"/>
    <n v="-36333.701250000006"/>
  </r>
  <r>
    <s v="040603 - Cardiologia intervencionista"/>
    <s v="Triângulo do Sul"/>
    <s v="Uberaba"/>
    <s v="31070 - Araxá"/>
    <x v="7"/>
    <n v="0"/>
    <n v="0"/>
    <n v="3"/>
    <n v="13669.46"/>
    <n v="4060331070"/>
    <n v="0"/>
    <n v="0"/>
    <n v="38"/>
    <n v="52"/>
    <n v="0"/>
    <n v="0"/>
    <n v="0"/>
    <n v="0"/>
    <s v=" "/>
    <n v="0"/>
    <n v="0"/>
    <n v="5611.0918000000001"/>
    <s v=""/>
    <n v="-16833.275399999999"/>
    <s v="NÃO"/>
    <n v="-13669.46"/>
  </r>
  <r>
    <s v="040603 - Cardiologia intervencionista"/>
    <s v="Triângulo do Sul"/>
    <s v="Uberaba"/>
    <s v="31071 - Frutal/Iturama"/>
    <x v="19"/>
    <n v="31.5"/>
    <n v="212255.00399999999"/>
    <n v="29"/>
    <n v="174843.09"/>
    <n v="4060331071"/>
    <n v="29"/>
    <n v="37"/>
    <n v="37"/>
    <n v="29"/>
    <n v="37"/>
    <n v="29"/>
    <n v="37"/>
    <n v="0"/>
    <s v="não"/>
    <n v="37"/>
    <n v="249315.402"/>
    <n v="6738.2541000000001"/>
    <s v="NÃO"/>
    <n v="16845.635249999999"/>
    <s v="NÃO"/>
    <n v="16845.635249999999"/>
  </r>
  <r>
    <s v="040603 - Cardiologia intervencionista"/>
    <s v="Triângulo do Sul"/>
    <s v="Uberaba"/>
    <s v="31072 - Uberaba"/>
    <x v="19"/>
    <n v="71.5"/>
    <n v="481785.16800000001"/>
    <n v="138"/>
    <n v="915666.66"/>
    <n v="4060331072"/>
    <n v="138"/>
    <n v="84"/>
    <n v="84"/>
    <n v="138"/>
    <n v="84"/>
    <n v="138"/>
    <n v="84"/>
    <n v="0"/>
    <s v="não"/>
    <n v="84"/>
    <n v="566013.34439999994"/>
    <n v="6738.2541000000001"/>
    <s v="SIM"/>
    <n v="-84228.176250000004"/>
    <s v="NÃO"/>
    <n v="-82940.820652173919"/>
  </r>
  <r>
    <s v="040603 - Cardiologia intervencionista"/>
    <s v="Triângulo do Norte"/>
    <s v="Uberlândia"/>
    <s v="31073 - Ituiutaba"/>
    <x v="5"/>
    <n v="0"/>
    <n v="0"/>
    <n v="4"/>
    <n v="21367.8"/>
    <n v="4060331073"/>
    <n v="0"/>
    <n v="0"/>
    <n v="42"/>
    <n v="10"/>
    <n v="42"/>
    <n v="10"/>
    <n v="0"/>
    <n v="0"/>
    <s v=" "/>
    <n v="0"/>
    <n v="0"/>
    <n v="5611.0918000000001"/>
    <s v=""/>
    <n v="-22444.367200000001"/>
    <s v="NÃO"/>
    <n v="-21367.8"/>
  </r>
  <r>
    <s v="040603 - Cardiologia intervencionista"/>
    <s v="Triângulo do Norte"/>
    <s v="Uberlândia"/>
    <s v="31073 - Ituiutaba"/>
    <x v="6"/>
    <n v="36"/>
    <n v="219846.8412"/>
    <n v="10"/>
    <n v="59411.95"/>
    <n v="4060331073"/>
    <n v="10"/>
    <n v="42"/>
    <n v="42"/>
    <n v="10"/>
    <n v="42"/>
    <n v="10"/>
    <n v="42"/>
    <n v="0"/>
    <s v="não"/>
    <n v="42"/>
    <n v="256487.98139999999"/>
    <n v="6106.8567000000003"/>
    <s v="NÃO"/>
    <n v="158778.27420000001"/>
    <s v="NÃO"/>
    <n v="158778.27420000001"/>
  </r>
  <r>
    <s v="040603 - Cardiologia intervencionista"/>
    <s v="Triângulo do Norte"/>
    <s v="Uberlândia"/>
    <s v="31074 - Patrocínio/Monte Carmelo"/>
    <x v="9"/>
    <n v="0"/>
    <n v="0"/>
    <n v="1"/>
    <n v="4770.3999999999996"/>
    <n v="4060331074"/>
    <n v="0"/>
    <n v="0"/>
    <n v="43"/>
    <n v="15"/>
    <n v="43"/>
    <n v="15"/>
    <n v="0"/>
    <n v="0"/>
    <s v=" "/>
    <n v="0"/>
    <n v="0"/>
    <n v="5611.0918000000001"/>
    <s v=""/>
    <n v="-5611.0918000000001"/>
    <s v="NÃO"/>
    <n v="-4770.3999999999996"/>
  </r>
  <r>
    <s v="040603 - Cardiologia intervencionista"/>
    <s v="Triângulo do Norte"/>
    <s v="Uberlândia"/>
    <s v="31074 - Patrocínio/Monte Carmelo"/>
    <x v="0"/>
    <n v="0"/>
    <n v="0"/>
    <n v="1"/>
    <n v="8865.94"/>
    <n v="4060331074"/>
    <n v="0"/>
    <n v="0"/>
    <n v="43"/>
    <n v="15"/>
    <n v="43"/>
    <n v="15"/>
    <n v="0"/>
    <n v="0"/>
    <s v=" "/>
    <n v="0"/>
    <n v="0"/>
    <n v="6096.1048000000001"/>
    <s v=""/>
    <n v="-6096.1048000000001"/>
    <s v="SIM"/>
    <n v="-6096.1048000000001"/>
  </r>
  <r>
    <s v="040603 - Cardiologia intervencionista"/>
    <s v="Triângulo do Norte"/>
    <s v="Uberlândia"/>
    <s v="31074 - Patrocínio/Monte Carmelo"/>
    <x v="17"/>
    <n v="0"/>
    <n v="0"/>
    <n v="1"/>
    <n v="5224.34"/>
    <n v="4060331074"/>
    <n v="0"/>
    <n v="0"/>
    <n v="43"/>
    <n v="15"/>
    <n v="43"/>
    <n v="15"/>
    <n v="0"/>
    <n v="0"/>
    <s v=" "/>
    <n v="0"/>
    <n v="0"/>
    <n v="5611.0918000000001"/>
    <s v=""/>
    <n v="-5611.0918000000001"/>
    <s v="NÃO"/>
    <n v="-5224.34"/>
  </r>
  <r>
    <s v="040603 - Cardiologia intervencionista"/>
    <s v="Triângulo do Norte"/>
    <s v="Uberlândia"/>
    <s v="31074 - Patrocínio/Monte Carmelo"/>
    <x v="5"/>
    <n v="0"/>
    <n v="0"/>
    <n v="3"/>
    <n v="17793.099999999999"/>
    <n v="4060331074"/>
    <n v="0"/>
    <n v="0"/>
    <n v="43"/>
    <n v="15"/>
    <n v="43"/>
    <n v="15"/>
    <n v="0"/>
    <n v="0"/>
    <s v=" "/>
    <n v="0"/>
    <n v="0"/>
    <n v="5611.0918000000001"/>
    <s v=""/>
    <n v="-16833.275399999999"/>
    <s v="SIM"/>
    <n v="-16833.275399999999"/>
  </r>
  <r>
    <s v="040603 - Cardiologia intervencionista"/>
    <s v="Triângulo do Norte"/>
    <s v="Uberlândia"/>
    <s v="31074 - Patrocínio/Monte Carmelo"/>
    <x v="6"/>
    <n v="36.5"/>
    <n v="222900.26939999999"/>
    <n v="15"/>
    <n v="96314.98"/>
    <n v="4060331074"/>
    <n v="15"/>
    <n v="43"/>
    <n v="43"/>
    <n v="15"/>
    <n v="43"/>
    <n v="15"/>
    <n v="43"/>
    <n v="0"/>
    <s v="não"/>
    <n v="43"/>
    <n v="262594.83779999998"/>
    <n v="6106.8567000000003"/>
    <s v="NÃO"/>
    <n v="131297.41905"/>
    <s v="SIM"/>
    <n v="131297.41905"/>
  </r>
  <r>
    <s v="040603 - Cardiologia intervencionista"/>
    <s v="Triângulo do Norte"/>
    <s v="Uberlândia"/>
    <s v="31075 - Uberlândia/Araguari"/>
    <x v="6"/>
    <n v="163"/>
    <n v="995417.64240000001"/>
    <n v="215"/>
    <n v="1376195.45"/>
    <n v="4060331075"/>
    <n v="215"/>
    <n v="192"/>
    <n v="192"/>
    <n v="215"/>
    <n v="192"/>
    <n v="215"/>
    <n v="192"/>
    <n v="0"/>
    <s v="não"/>
    <n v="192"/>
    <n v="1172516.4864000001"/>
    <n v="6106.8567000000003"/>
    <s v="SIM"/>
    <n v="-177098.8443"/>
    <s v="SIM"/>
    <n v="-177098.8443"/>
  </r>
  <r>
    <s v="040603 - Cardiologia intervencionista"/>
    <s v="Norte"/>
    <s v="Montes Claros"/>
    <s v="31076 - Manga"/>
    <x v="14"/>
    <n v="12"/>
    <n v="69936.916800000006"/>
    <n v="10"/>
    <n v="62751.39"/>
    <n v="4060331076"/>
    <n v="10"/>
    <n v="14.000000000000002"/>
    <n v="14.000000000000002"/>
    <n v="10"/>
    <n v="14.000000000000002"/>
    <n v="10"/>
    <n v="14"/>
    <n v="0"/>
    <s v="não"/>
    <n v="14.000000000000002"/>
    <n v="81593.069399999993"/>
    <n v="5828.0763999999999"/>
    <s v="NÃO"/>
    <n v="11656.1528"/>
    <s v="SIM"/>
    <n v="11656.1528"/>
  </r>
  <r>
    <s v="040603 - Cardiologia intervencionista"/>
    <s v="Noroeste"/>
    <s v="Patos de Minas"/>
    <s v="31077 - João Pinheiro"/>
    <x v="17"/>
    <n v="12.999999999999998"/>
    <n v="72944.193599999999"/>
    <n v="6"/>
    <n v="29889.79"/>
    <n v="4060331077"/>
    <n v="6"/>
    <n v="15.500000000000002"/>
    <n v="15.500000000000002"/>
    <n v="6"/>
    <n v="15.500000000000002"/>
    <n v="6"/>
    <n v="16"/>
    <n v="0"/>
    <s v="não"/>
    <n v="15.500000000000002"/>
    <n v="86971.922999999995"/>
    <n v="5611.0918000000001"/>
    <s v="NÃO"/>
    <n v="39277.642599999992"/>
    <s v="NÃO"/>
    <n v="39277.642599999992"/>
  </r>
  <r>
    <s v="040604 - Cirurgia endovascular"/>
    <s v="Sul"/>
    <s v="Passos - RS São S Paraíso"/>
    <s v="31001 - Alfenas/Machado"/>
    <x v="2"/>
    <n v="0"/>
    <n v="0"/>
    <n v="1"/>
    <n v="1777.57"/>
    <n v="4060431001"/>
    <n v="0"/>
    <n v="0"/>
    <n v="13"/>
    <n v="5"/>
    <n v="13"/>
    <n v="5"/>
    <n v="0"/>
    <n v="0"/>
    <s v=" "/>
    <n v="0"/>
    <n v="0"/>
    <n v="4601.2248"/>
    <s v=""/>
    <n v="-4601.2248"/>
    <s v="NÃO"/>
    <n v="-1777.57"/>
  </r>
  <r>
    <s v="040604 - Cirurgia endovascular"/>
    <s v="Sul"/>
    <s v="Passos - RS São S Paraíso"/>
    <s v="31001 - Alfenas/Machado"/>
    <x v="3"/>
    <n v="9"/>
    <n v="38458.3338"/>
    <n v="0"/>
    <n v="0"/>
    <n v="4060431001"/>
    <n v="0"/>
    <n v="0"/>
    <n v="13"/>
    <n v="5"/>
    <n v="13"/>
    <n v="5"/>
    <n v="0"/>
    <n v="0"/>
    <s v=" "/>
    <n v="10.5"/>
    <n v="44868.056400000001"/>
    <n v="4273.1481999999996"/>
    <s v="NÃO"/>
    <n v="38458.333799999993"/>
    <m/>
    <n v="38458.333799999993"/>
  </r>
  <r>
    <s v="040604 - Cirurgia endovascular"/>
    <s v="Sul"/>
    <s v="Passos - RS São S Paraíso"/>
    <s v="31001 - Alfenas/Machado"/>
    <x v="4"/>
    <n v="1.9999999999999998"/>
    <n v="9126.4968000000008"/>
    <n v="5"/>
    <n v="31581.29"/>
    <n v="4060431001"/>
    <n v="5"/>
    <n v="2.5"/>
    <n v="13"/>
    <n v="5"/>
    <n v="13"/>
    <n v="5"/>
    <n v="13"/>
    <n v="0"/>
    <s v="não"/>
    <n v="2.5"/>
    <n v="11408.120999999999"/>
    <n v="4563.2483000000002"/>
    <s v="NÃO"/>
    <n v="-13689.744900000002"/>
    <s v="SIM"/>
    <n v="-13689.744900000002"/>
  </r>
  <r>
    <s v="040604 - Cirurgia endovascular"/>
    <s v="Sul"/>
    <s v="Passos - RS São S Paraíso"/>
    <s v="31002 - Guaxupé"/>
    <x v="2"/>
    <n v="0"/>
    <n v="0"/>
    <n v="4"/>
    <n v="24162.3"/>
    <n v="4060431002"/>
    <n v="0"/>
    <n v="0"/>
    <n v="6.5"/>
    <n v="0"/>
    <n v="6.5"/>
    <n v="0"/>
    <n v="0"/>
    <n v="0"/>
    <s v=" "/>
    <n v="0"/>
    <n v="0"/>
    <n v="4601.2248"/>
    <s v=""/>
    <n v="-18404.8992"/>
    <s v="SIM"/>
    <n v="-18404.8992"/>
  </r>
  <r>
    <s v="040604 - Cirurgia endovascular"/>
    <s v="Sul"/>
    <s v="Passos - RS São S Paraíso"/>
    <s v="31002 - Guaxupé"/>
    <x v="3"/>
    <n v="4.5"/>
    <n v="19229.1672"/>
    <n v="0"/>
    <n v="0"/>
    <n v="4060431002"/>
    <n v="0"/>
    <n v="0"/>
    <n v="6.5"/>
    <n v="0"/>
    <n v="6.5"/>
    <n v="0"/>
    <n v="0"/>
    <n v="0"/>
    <s v=" "/>
    <n v="5.5"/>
    <n v="23502.314999999999"/>
    <n v="4273.1481999999996"/>
    <s v="NÃO"/>
    <n v="19229.166899999997"/>
    <m/>
    <n v="19229.166899999997"/>
  </r>
  <r>
    <s v="040604 - Cirurgia endovascular"/>
    <s v="Sul"/>
    <s v="Passos - RS São S Paraíso"/>
    <s v="31002 - Guaxupé"/>
    <x v="5"/>
    <n v="0.99999999999999989"/>
    <n v="4273.1484"/>
    <n v="0"/>
    <n v="0"/>
    <n v="4060431002"/>
    <n v="0"/>
    <n v="0"/>
    <n v="6.5"/>
    <n v="0"/>
    <n v="6.5"/>
    <n v="0"/>
    <n v="0"/>
    <n v="0"/>
    <s v=" "/>
    <n v="0.99999999999999989"/>
    <n v="4273.1484"/>
    <n v="4273.1481999999996"/>
    <s v="NÃO"/>
    <n v="4273.1481999999987"/>
    <m/>
    <n v="4273.1481999999987"/>
  </r>
  <r>
    <s v="040604 - Cirurgia endovascular"/>
    <s v="Sul"/>
    <s v="Pouso Alegre"/>
    <s v="31003 - Itajubá"/>
    <x v="1"/>
    <n v="7.0000000000000009"/>
    <n v="29912.0376"/>
    <n v="14"/>
    <n v="80467.710000000006"/>
    <n v="4060431003"/>
    <n v="14"/>
    <n v="7.9999999999999991"/>
    <n v="7.9999999999999991"/>
    <n v="14"/>
    <n v="7.9999999999999991"/>
    <n v="14"/>
    <n v="8"/>
    <n v="0"/>
    <s v="não"/>
    <n v="7.9999999999999991"/>
    <n v="34185.185400000002"/>
    <n v="4273.1481999999996"/>
    <s v="SIM"/>
    <n v="-4273.148199999996"/>
    <s v="SIM"/>
    <n v="-4273.148199999996"/>
  </r>
  <r>
    <s v="040604 - Cirurgia endovascular"/>
    <s v="Sul"/>
    <s v="Varginha"/>
    <s v="31004 - Lavras"/>
    <x v="0"/>
    <n v="0"/>
    <n v="0"/>
    <n v="2"/>
    <n v="13397.77"/>
    <n v="4060431004"/>
    <n v="0"/>
    <n v="0"/>
    <n v="7.0000000000000009"/>
    <n v="0"/>
    <n v="7.0000000000000009"/>
    <n v="0"/>
    <n v="0"/>
    <n v="0"/>
    <s v=" "/>
    <n v="0"/>
    <n v="0"/>
    <n v="4814.8932000000004"/>
    <s v=""/>
    <n v="-9629.7864000000009"/>
    <s v="SIM"/>
    <n v="-9629.7864000000009"/>
  </r>
  <r>
    <s v="040604 - Cirurgia endovascular"/>
    <s v="Sul"/>
    <s v="Varginha"/>
    <s v="31004 - Lavras"/>
    <x v="1"/>
    <n v="6"/>
    <n v="25638.889200000001"/>
    <n v="0"/>
    <n v="0"/>
    <n v="4060431004"/>
    <n v="0"/>
    <n v="0"/>
    <n v="7.0000000000000009"/>
    <n v="0"/>
    <n v="7.0000000000000009"/>
    <n v="0"/>
    <n v="0"/>
    <n v="0"/>
    <s v=" "/>
    <n v="7.0000000000000009"/>
    <n v="29912.0376"/>
    <n v="4273.1481999999996"/>
    <s v="NÃO"/>
    <n v="25638.889199999998"/>
    <m/>
    <n v="25638.889199999998"/>
  </r>
  <r>
    <s v="040604 - Cirurgia endovascular"/>
    <s v="Sul"/>
    <s v="Varginha"/>
    <s v="31004 - Lavras"/>
    <x v="3"/>
    <n v="0"/>
    <n v="0"/>
    <n v="1"/>
    <n v="4446.3"/>
    <n v="4060431004"/>
    <n v="0"/>
    <n v="0"/>
    <n v="7.0000000000000009"/>
    <n v="0"/>
    <n v="7.0000000000000009"/>
    <n v="0"/>
    <n v="0"/>
    <n v="0"/>
    <s v=" "/>
    <n v="0"/>
    <n v="0"/>
    <n v="4273.1481999999996"/>
    <s v=""/>
    <n v="-4273.1481999999996"/>
    <s v="SIM"/>
    <n v="-4273.1481999999996"/>
  </r>
  <r>
    <s v="040604 - Cirurgia endovascular"/>
    <s v="Sul"/>
    <s v="Varginha"/>
    <s v="31004 - Lavras"/>
    <x v="4"/>
    <n v="0"/>
    <n v="0"/>
    <n v="1"/>
    <n v="2854.75"/>
    <n v="4060431004"/>
    <n v="0"/>
    <n v="0"/>
    <n v="7.0000000000000009"/>
    <n v="0"/>
    <n v="7.0000000000000009"/>
    <n v="0"/>
    <n v="0"/>
    <n v="0"/>
    <s v=" "/>
    <n v="0"/>
    <n v="0"/>
    <n v="4563.2483000000002"/>
    <s v=""/>
    <n v="-4563.2483000000002"/>
    <s v="NÃO"/>
    <n v="-2854.75"/>
  </r>
  <r>
    <s v="040604 - Cirurgia endovascular"/>
    <s v="Sul"/>
    <s v="Passos - RS Passos"/>
    <s v="31005 - Passos/Piumhi"/>
    <x v="0"/>
    <n v="0"/>
    <n v="0"/>
    <n v="1"/>
    <n v="3941.03"/>
    <n v="4060431005"/>
    <n v="0"/>
    <n v="0"/>
    <n v="11.5"/>
    <n v="25"/>
    <n v="11.5"/>
    <n v="25"/>
    <n v="0"/>
    <n v="0"/>
    <s v=" "/>
    <n v="0"/>
    <n v="0"/>
    <n v="4814.8932000000004"/>
    <s v=""/>
    <n v="-4814.8932000000004"/>
    <s v="NÃO"/>
    <n v="-3941.03"/>
  </r>
  <r>
    <s v="040604 - Cirurgia endovascular"/>
    <s v="Sul"/>
    <s v="Passos - RS Passos"/>
    <s v="31005 - Passos/Piumhi"/>
    <x v="2"/>
    <n v="10"/>
    <n v="46012.248"/>
    <n v="25"/>
    <n v="134401.63"/>
    <n v="4060431005"/>
    <n v="25"/>
    <n v="11.5"/>
    <n v="11.5"/>
    <n v="25"/>
    <n v="11.5"/>
    <n v="25"/>
    <n v="12"/>
    <n v="0"/>
    <s v="não"/>
    <n v="11.5"/>
    <n v="52914.085200000001"/>
    <n v="4601.2248"/>
    <s v="SIM"/>
    <n v="-9202.4495999999999"/>
    <s v="SIM"/>
    <n v="-9202.4495999999999"/>
  </r>
  <r>
    <s v="040604 - Cirurgia endovascular"/>
    <s v="Sul"/>
    <s v="Passos - RS Passos"/>
    <s v="31005 - Passos/Piumhi"/>
    <x v="5"/>
    <n v="0"/>
    <n v="0"/>
    <n v="1"/>
    <n v="2534.15"/>
    <n v="4060431005"/>
    <n v="0"/>
    <n v="0"/>
    <n v="11.5"/>
    <n v="25"/>
    <n v="-0.5"/>
    <n v="0"/>
    <n v="0"/>
    <n v="0"/>
    <s v=" "/>
    <n v="0"/>
    <n v="0"/>
    <n v="4273.1481999999996"/>
    <s v=""/>
    <n v="-4273.1481999999996"/>
    <s v="NÃO"/>
    <n v="-2534.15"/>
  </r>
  <r>
    <s v="040604 - Cirurgia endovascular"/>
    <s v="Sul"/>
    <s v="Pouso Alegre"/>
    <s v="31006 - Poços de Caldas"/>
    <x v="3"/>
    <n v="7.5"/>
    <n v="32048.611199999999"/>
    <n v="16"/>
    <n v="80068.77"/>
    <n v="4060431006"/>
    <n v="16"/>
    <n v="9"/>
    <n v="9"/>
    <n v="16"/>
    <n v="9"/>
    <n v="16"/>
    <n v="9"/>
    <n v="0"/>
    <s v="não"/>
    <n v="9"/>
    <n v="38458.3338"/>
    <n v="4273.1481999999996"/>
    <s v="SIM"/>
    <n v="-6409.7222999999994"/>
    <s v="SIM"/>
    <n v="-6409.7222999999994"/>
  </r>
  <r>
    <s v="040604 - Cirurgia endovascular"/>
    <s v="Sul"/>
    <s v="Pouso Alegre"/>
    <s v="31006 - Poços de Caldas"/>
    <x v="4"/>
    <n v="0"/>
    <n v="0"/>
    <n v="3"/>
    <n v="21414.78"/>
    <n v="4060431006"/>
    <n v="0"/>
    <n v="0"/>
    <n v="9"/>
    <n v="16"/>
    <n v="0"/>
    <n v="0"/>
    <n v="0"/>
    <n v="0"/>
    <s v=" "/>
    <n v="0"/>
    <n v="0"/>
    <n v="4563.2483000000002"/>
    <s v=""/>
    <n v="-13689.744900000002"/>
    <s v="SIM"/>
    <n v="-13689.744900000002"/>
  </r>
  <r>
    <s v="040604 - Cirurgia endovascular"/>
    <s v="Sul"/>
    <s v="Pouso Alegre"/>
    <s v="31007 - Pouso Alegre"/>
    <x v="1"/>
    <n v="0"/>
    <n v="0"/>
    <n v="1"/>
    <n v="4378.95"/>
    <n v="4060431007"/>
    <n v="0"/>
    <n v="0"/>
    <n v="20.5"/>
    <n v="30"/>
    <n v="20.5"/>
    <n v="30"/>
    <n v="0"/>
    <n v="0"/>
    <s v=" "/>
    <n v="0"/>
    <n v="0"/>
    <n v="4273.1481999999996"/>
    <s v=""/>
    <n v="-4273.1481999999996"/>
    <s v="SIM"/>
    <n v="-4273.1481999999996"/>
  </r>
  <r>
    <s v="040604 - Cirurgia endovascular"/>
    <s v="Sul"/>
    <s v="Pouso Alegre"/>
    <s v="31007 - Pouso Alegre"/>
    <x v="3"/>
    <n v="0"/>
    <n v="0"/>
    <n v="1"/>
    <n v="4235.07"/>
    <n v="4060431007"/>
    <n v="0"/>
    <n v="0"/>
    <n v="20.5"/>
    <n v="30"/>
    <n v="20.5"/>
    <n v="30"/>
    <n v="0"/>
    <n v="0"/>
    <s v=" "/>
    <n v="0"/>
    <n v="0"/>
    <n v="4273.1481999999996"/>
    <s v=""/>
    <n v="-4273.1481999999996"/>
    <s v="NÃO"/>
    <n v="-4235.07"/>
  </r>
  <r>
    <s v="040604 - Cirurgia endovascular"/>
    <s v="Sul"/>
    <s v="Pouso Alegre"/>
    <s v="31007 - Pouso Alegre"/>
    <x v="4"/>
    <n v="17.5"/>
    <n v="79856.845199999996"/>
    <n v="30"/>
    <n v="182520.14"/>
    <n v="4060431007"/>
    <n v="30"/>
    <n v="20.5"/>
    <n v="20.5"/>
    <n v="30"/>
    <n v="20.5"/>
    <n v="30"/>
    <n v="21"/>
    <n v="0"/>
    <s v="não"/>
    <n v="20.5"/>
    <n v="93546.590400000001"/>
    <n v="4563.2483000000002"/>
    <s v="SIM"/>
    <n v="-15971.369050000001"/>
    <s v="SIM"/>
    <n v="-15971.369050000001"/>
  </r>
  <r>
    <s v="040604 - Cirurgia endovascular"/>
    <s v="Sul"/>
    <s v="Varginha"/>
    <s v="31008 - São Lourenço"/>
    <x v="1"/>
    <n v="0"/>
    <n v="0"/>
    <n v="1"/>
    <n v="7549.16"/>
    <n v="4060431008"/>
    <n v="0"/>
    <n v="0"/>
    <n v="11"/>
    <n v="1"/>
    <n v="11"/>
    <n v="1"/>
    <n v="0"/>
    <n v="0"/>
    <s v=" "/>
    <n v="0"/>
    <n v="0"/>
    <n v="4273.1481999999996"/>
    <s v=""/>
    <n v="-4273.1481999999996"/>
    <s v="SIM"/>
    <n v="-4273.1481999999996"/>
  </r>
  <r>
    <s v="040604 - Cirurgia endovascular"/>
    <s v="Sul"/>
    <s v="Varginha"/>
    <s v="31008 - São Lourenço"/>
    <x v="4"/>
    <n v="9"/>
    <n v="41069.234400000001"/>
    <n v="1"/>
    <n v="4035.21"/>
    <n v="4060431008"/>
    <n v="1"/>
    <n v="11"/>
    <n v="11"/>
    <n v="1"/>
    <n v="11"/>
    <n v="1"/>
    <n v="11"/>
    <n v="0"/>
    <s v="não"/>
    <n v="11"/>
    <n v="50195.731200000002"/>
    <n v="4563.2483000000002"/>
    <s v="NÃO"/>
    <n v="36505.986400000002"/>
    <s v="NÃO"/>
    <n v="36505.986400000002"/>
  </r>
  <r>
    <s v="040604 - Cirurgia endovascular"/>
    <s v="Sul"/>
    <s v="Varginha"/>
    <s v="31008 - São Lourenço"/>
    <x v="5"/>
    <n v="0"/>
    <n v="0"/>
    <n v="1"/>
    <n v="3834.82"/>
    <n v="4060431008"/>
    <n v="0"/>
    <n v="0"/>
    <n v="11"/>
    <n v="1"/>
    <n v="0"/>
    <n v="0"/>
    <n v="0"/>
    <n v="0"/>
    <s v=" "/>
    <n v="0"/>
    <n v="0"/>
    <n v="4273.1481999999996"/>
    <s v=""/>
    <n v="-4273.1481999999996"/>
    <s v="NÃO"/>
    <n v="-3834.82"/>
  </r>
  <r>
    <s v="040604 - Cirurgia endovascular"/>
    <s v="Sul"/>
    <s v="Passos - RS São S Paraíso"/>
    <s v="31009 - São Sebastião do Paraíso"/>
    <x v="5"/>
    <n v="4.5"/>
    <n v="19229.1672"/>
    <n v="8"/>
    <n v="23654.98"/>
    <n v="4060431009"/>
    <n v="8"/>
    <n v="5"/>
    <n v="5"/>
    <n v="8"/>
    <n v="5"/>
    <n v="8"/>
    <n v="5"/>
    <n v="0"/>
    <s v="não"/>
    <n v="5"/>
    <n v="21365.7408"/>
    <n v="4273.1481999999996"/>
    <s v="SIM"/>
    <n v="-2136.5740999999998"/>
    <s v="NÃO"/>
    <n v="-1478.43625"/>
  </r>
  <r>
    <s v="040604 - Cirurgia endovascular"/>
    <s v="Sul"/>
    <s v="Varginha"/>
    <s v="31010 - Três Corações"/>
    <x v="0"/>
    <n v="0"/>
    <n v="0"/>
    <n v="1"/>
    <n v="1586.78"/>
    <n v="4060431010"/>
    <n v="0"/>
    <n v="0"/>
    <n v="5.5"/>
    <n v="0"/>
    <n v="5.5"/>
    <n v="0"/>
    <n v="0"/>
    <n v="0"/>
    <s v=" "/>
    <n v="0"/>
    <n v="0"/>
    <n v="4814.8932000000004"/>
    <s v=""/>
    <n v="-4814.8932000000004"/>
    <s v="NÃO"/>
    <n v="-1586.78"/>
  </r>
  <r>
    <s v="040604 - Cirurgia endovascular"/>
    <s v="Sul"/>
    <s v="Varginha"/>
    <s v="31010 - Três Corações"/>
    <x v="1"/>
    <n v="4.5"/>
    <n v="19229.1672"/>
    <n v="0"/>
    <n v="0"/>
    <n v="4060431010"/>
    <n v="0"/>
    <n v="0"/>
    <n v="5.5"/>
    <n v="0"/>
    <n v="5.5"/>
    <n v="0"/>
    <n v="0"/>
    <n v="0"/>
    <s v=" "/>
    <n v="5.5"/>
    <n v="23502.314999999999"/>
    <n v="4273.1481999999996"/>
    <s v="NÃO"/>
    <n v="19229.166899999997"/>
    <m/>
    <n v="19229.166899999997"/>
  </r>
  <r>
    <s v="040604 - Cirurgia endovascular"/>
    <s v="Sul"/>
    <s v="Varginha"/>
    <s v="31011 - Três Pontas"/>
    <x v="2"/>
    <n v="0"/>
    <n v="0"/>
    <n v="1"/>
    <n v="6883.72"/>
    <n v="4060431011"/>
    <n v="0"/>
    <n v="0"/>
    <n v="5"/>
    <n v="0"/>
    <n v="5"/>
    <n v="0"/>
    <n v="0"/>
    <n v="0"/>
    <s v=" "/>
    <n v="0"/>
    <n v="0"/>
    <n v="4601.2248"/>
    <s v=""/>
    <n v="-4601.2248"/>
    <s v="SIM"/>
    <n v="-4601.2248"/>
  </r>
  <r>
    <s v="040604 - Cirurgia endovascular"/>
    <s v="Sul"/>
    <s v="Varginha"/>
    <s v="31011 - Três Pontas"/>
    <x v="3"/>
    <n v="0"/>
    <n v="0"/>
    <n v="2"/>
    <n v="8533.68"/>
    <n v="4060431011"/>
    <n v="0"/>
    <n v="0"/>
    <n v="5"/>
    <n v="0"/>
    <n v="5"/>
    <n v="0"/>
    <n v="0"/>
    <n v="0"/>
    <s v=" "/>
    <n v="0"/>
    <n v="0"/>
    <n v="4273.1481999999996"/>
    <s v=""/>
    <n v="-8546.2963999999993"/>
    <s v="NÃO"/>
    <n v="-8533.68"/>
  </r>
  <r>
    <s v="040604 - Cirurgia endovascular"/>
    <s v="Sul"/>
    <s v="Varginha"/>
    <s v="31011 - Três Pontas"/>
    <x v="4"/>
    <n v="4.5"/>
    <n v="20534.617200000001"/>
    <n v="0"/>
    <n v="0"/>
    <n v="4060431011"/>
    <n v="0"/>
    <n v="0"/>
    <n v="5"/>
    <n v="0"/>
    <n v="5"/>
    <n v="0"/>
    <n v="0"/>
    <n v="0"/>
    <s v=" "/>
    <n v="5"/>
    <n v="22816.241399999999"/>
    <n v="4563.2483000000002"/>
    <s v="NÃO"/>
    <n v="20534.61735"/>
    <m/>
    <n v="20534.61735"/>
  </r>
  <r>
    <s v="040604 - Cirurgia endovascular"/>
    <s v="Sul"/>
    <s v="Varginha"/>
    <s v="31012 - Varginha"/>
    <x v="0"/>
    <n v="0"/>
    <n v="0"/>
    <n v="1"/>
    <n v="2681.31"/>
    <n v="4060431012"/>
    <n v="0"/>
    <n v="0"/>
    <n v="7.5"/>
    <n v="0"/>
    <n v="7.5"/>
    <n v="0"/>
    <n v="0"/>
    <n v="0"/>
    <s v=" "/>
    <n v="0"/>
    <n v="0"/>
    <n v="4814.8932000000004"/>
    <s v=""/>
    <n v="-4814.8932000000004"/>
    <s v="NÃO"/>
    <n v="-2681.31"/>
  </r>
  <r>
    <s v="040604 - Cirurgia endovascular"/>
    <s v="Sul"/>
    <s v="Varginha"/>
    <s v="31012 - Varginha"/>
    <x v="1"/>
    <n v="6.4999999999999991"/>
    <n v="27775.463400000001"/>
    <n v="0"/>
    <n v="0"/>
    <n v="4060431012"/>
    <n v="0"/>
    <n v="0"/>
    <n v="7.5"/>
    <n v="0"/>
    <n v="7.5"/>
    <n v="0"/>
    <n v="0"/>
    <n v="0"/>
    <s v=" "/>
    <n v="7.5"/>
    <n v="32048.611199999999"/>
    <n v="4273.1481999999996"/>
    <s v="NÃO"/>
    <n v="27775.463299999992"/>
    <m/>
    <n v="27775.463299999992"/>
  </r>
  <r>
    <s v="040604 - Cirurgia endovascular"/>
    <s v="Sul"/>
    <s v="Varginha"/>
    <s v="31012 - Varginha"/>
    <x v="4"/>
    <n v="0"/>
    <n v="0"/>
    <n v="1"/>
    <n v="8128.28"/>
    <n v="4060431012"/>
    <n v="0"/>
    <n v="0"/>
    <n v="7.5"/>
    <n v="0"/>
    <n v="7.5"/>
    <n v="0"/>
    <n v="0"/>
    <n v="0"/>
    <s v=" "/>
    <n v="0"/>
    <n v="0"/>
    <n v="4563.2483000000002"/>
    <s v=""/>
    <n v="-4563.2483000000002"/>
    <s v="SIM"/>
    <n v="-4563.2483000000002"/>
  </r>
  <r>
    <s v="040604 - Cirurgia endovascular"/>
    <s v="Centro Sul"/>
    <s v="Centro Sul"/>
    <s v="31013 - Barbacena"/>
    <x v="8"/>
    <n v="7.9999999999999991"/>
    <n v="38525.896800000002"/>
    <n v="1"/>
    <n v="7350.92"/>
    <n v="4060431013"/>
    <n v="1"/>
    <n v="9.5"/>
    <n v="9.5"/>
    <n v="1"/>
    <n v="9.5"/>
    <n v="1"/>
    <n v="10"/>
    <n v="0"/>
    <s v="não"/>
    <n v="9.5"/>
    <n v="45749.5026"/>
    <n v="4815.7371000000003"/>
    <s v="NÃO"/>
    <n v="33710.159699999997"/>
    <s v="SIM"/>
    <n v="33710.159699999997"/>
  </r>
  <r>
    <s v="040604 - Cirurgia endovascular"/>
    <s v="Centro Sul"/>
    <s v="Centro Sul"/>
    <s v="31014 - Conselheiro Lafaiete/Congonhas"/>
    <x v="0"/>
    <n v="10.5"/>
    <n v="50556.378599999996"/>
    <n v="11"/>
    <n v="52563.41"/>
    <n v="4060431014"/>
    <n v="11"/>
    <n v="12"/>
    <n v="12"/>
    <n v="11"/>
    <n v="12"/>
    <n v="11"/>
    <n v="12"/>
    <n v="0"/>
    <s v="não"/>
    <n v="12"/>
    <n v="57778.718399999998"/>
    <n v="4814.8932000000004"/>
    <s v="NÃO"/>
    <n v="-2407.4466000000002"/>
    <s v="NÃO"/>
    <n v="-2389.2459090909092"/>
  </r>
  <r>
    <s v="040604 - Cirurgia endovascular"/>
    <s v="Centro Sul"/>
    <s v="Centro Sul"/>
    <s v="31015 - São João del Rei"/>
    <x v="0"/>
    <n v="0"/>
    <n v="0"/>
    <n v="2"/>
    <n v="8624.02"/>
    <n v="4060431015"/>
    <n v="0"/>
    <n v="0"/>
    <n v="9.5"/>
    <n v="0"/>
    <n v="9.5"/>
    <n v="0"/>
    <n v="0"/>
    <n v="0"/>
    <s v=" "/>
    <n v="0"/>
    <n v="0"/>
    <n v="4814.8932000000004"/>
    <s v=""/>
    <n v="-9629.7864000000009"/>
    <s v="NÃO"/>
    <n v="-8624.02"/>
  </r>
  <r>
    <s v="040604 - Cirurgia endovascular"/>
    <s v="Centro Sul"/>
    <s v="Centro Sul"/>
    <s v="31015 - São João del Rei"/>
    <x v="8"/>
    <n v="7.9999999999999991"/>
    <n v="38525.896800000002"/>
    <n v="0"/>
    <n v="0"/>
    <n v="4060431015"/>
    <n v="0"/>
    <n v="0"/>
    <n v="9.5"/>
    <n v="0"/>
    <n v="9.5"/>
    <n v="0"/>
    <n v="0"/>
    <n v="0"/>
    <s v=" "/>
    <n v="9.5"/>
    <n v="45749.5026"/>
    <n v="4815.7371000000003"/>
    <s v="NÃO"/>
    <n v="38525.896799999995"/>
    <m/>
    <n v="38525.896799999995"/>
  </r>
  <r>
    <s v="040604 - Cirurgia endovascular"/>
    <s v="Centro Sul"/>
    <s v="Centro Sul"/>
    <s v="31015 - São João del Rei"/>
    <x v="4"/>
    <n v="0"/>
    <n v="0"/>
    <n v="1"/>
    <n v="7325.55"/>
    <n v="4060431015"/>
    <n v="0"/>
    <n v="0"/>
    <n v="9.5"/>
    <n v="0"/>
    <n v="9.5"/>
    <n v="0"/>
    <n v="0"/>
    <n v="0"/>
    <s v=" "/>
    <n v="0"/>
    <n v="0"/>
    <n v="4563.2483000000002"/>
    <s v=""/>
    <n v="-4563.2483000000002"/>
    <s v="SIM"/>
    <n v="-4563.2483000000002"/>
  </r>
  <r>
    <s v="040604 - Cirurgia endovascular"/>
    <s v="Centro"/>
    <s v="Belo Horizonte"/>
    <s v="31016 - Belo Horizonte/Nova Lima/Caeté"/>
    <x v="0"/>
    <n v="118.00000000000001"/>
    <n v="568157.39760000003"/>
    <n v="144"/>
    <n v="531449.53"/>
    <n v="4060431016"/>
    <n v="144"/>
    <n v="139"/>
    <n v="139"/>
    <n v="144"/>
    <n v="139"/>
    <n v="144"/>
    <n v="139"/>
    <n v="0"/>
    <s v="não"/>
    <n v="139"/>
    <n v="669270.15480000002"/>
    <n v="4814.8932000000004"/>
    <s v="SIM"/>
    <n v="-101112.75719999993"/>
    <s v="NÃO"/>
    <n v="-77503.056458333289"/>
  </r>
  <r>
    <s v="040604 - Cirurgia endovascular"/>
    <s v="Centro"/>
    <s v="Belo Horizonte"/>
    <s v="31016 - Belo Horizonte/Nova Lima/Caeté"/>
    <x v="11"/>
    <n v="0"/>
    <n v="0"/>
    <n v="1"/>
    <n v="3877.19"/>
    <n v="4060431016"/>
    <n v="0"/>
    <n v="0"/>
    <n v="139"/>
    <n v="144"/>
    <n v="0"/>
    <n v="0"/>
    <n v="0"/>
    <n v="0"/>
    <s v=" "/>
    <n v="0"/>
    <n v="0"/>
    <n v="4835.6809999999996"/>
    <s v=""/>
    <n v="-4835.6809999999996"/>
    <s v="NÃO"/>
    <n v="-3877.19"/>
  </r>
  <r>
    <s v="040604 - Cirurgia endovascular"/>
    <s v="Centro"/>
    <s v="Belo Horizonte"/>
    <s v="31017 - Betim"/>
    <x v="0"/>
    <n v="23.5"/>
    <n v="113149.9902"/>
    <n v="11"/>
    <n v="47335.43"/>
    <n v="4060431017"/>
    <n v="11"/>
    <n v="28.000000000000004"/>
    <n v="28.000000000000004"/>
    <n v="11"/>
    <n v="28.000000000000004"/>
    <n v="11"/>
    <n v="28"/>
    <n v="0"/>
    <s v="não"/>
    <n v="28.000000000000004"/>
    <n v="134817.00959999999"/>
    <n v="4814.8932000000004"/>
    <s v="NÃO"/>
    <n v="60186.165000000008"/>
    <s v="NÃO"/>
    <n v="60186.165000000008"/>
  </r>
  <r>
    <s v="040604 - Cirurgia endovascular"/>
    <s v="Centro"/>
    <s v="Belo Horizonte"/>
    <s v="31018 - Contagem"/>
    <x v="0"/>
    <n v="28.5"/>
    <n v="137224.45619999999"/>
    <n v="11"/>
    <n v="46536.37"/>
    <n v="4060431018"/>
    <n v="11"/>
    <n v="33.5"/>
    <n v="33.5"/>
    <n v="11"/>
    <n v="33.5"/>
    <n v="11"/>
    <n v="34"/>
    <n v="0"/>
    <s v="não"/>
    <n v="33.5"/>
    <n v="161298.9222"/>
    <n v="4814.8932000000004"/>
    <s v="NÃO"/>
    <n v="84260.631000000008"/>
    <s v="NÃO"/>
    <n v="84260.631000000008"/>
  </r>
  <r>
    <s v="040604 - Cirurgia endovascular"/>
    <s v="Centro"/>
    <s v="Sete lagoas"/>
    <s v="31019 - Curvelo"/>
    <x v="0"/>
    <n v="6"/>
    <n v="28889.359199999999"/>
    <n v="0"/>
    <n v="0"/>
    <n v="4060431019"/>
    <n v="0"/>
    <n v="0"/>
    <n v="7.5"/>
    <n v="0"/>
    <n v="7.5"/>
    <n v="0"/>
    <n v="0"/>
    <n v="0"/>
    <s v=" "/>
    <n v="7.5"/>
    <n v="36111.699000000001"/>
    <n v="4814.8932000000004"/>
    <s v="NÃO"/>
    <n v="28889.359200000003"/>
    <m/>
    <n v="28889.359200000003"/>
  </r>
  <r>
    <s v="040604 - Cirurgia endovascular"/>
    <s v="Centro"/>
    <s v="Belo Horizonte"/>
    <s v="31020 - Guanhães"/>
    <x v="0"/>
    <n v="3.9999999999999996"/>
    <n v="19259.572800000002"/>
    <n v="3"/>
    <n v="8219.7900000000009"/>
    <n v="4060431020"/>
    <n v="3"/>
    <n v="5"/>
    <n v="5"/>
    <n v="3"/>
    <n v="5"/>
    <n v="3"/>
    <n v="5"/>
    <n v="0"/>
    <s v="não"/>
    <n v="5"/>
    <n v="24074.466"/>
    <n v="4814.8932000000004"/>
    <s v="NÃO"/>
    <n v="4814.8931999999986"/>
    <s v="NÃO"/>
    <n v="4814.8931999999986"/>
  </r>
  <r>
    <s v="040604 - Cirurgia endovascular"/>
    <s v="Centro"/>
    <s v="Belo Horizonte"/>
    <s v="31021 - Itabira"/>
    <x v="0"/>
    <n v="7.9999999999999991"/>
    <n v="38519.145600000003"/>
    <n v="5"/>
    <n v="23930.78"/>
    <n v="4060431021"/>
    <n v="5"/>
    <n v="9"/>
    <n v="9"/>
    <n v="5"/>
    <n v="9"/>
    <n v="5"/>
    <n v="9"/>
    <n v="0"/>
    <s v="não"/>
    <n v="9"/>
    <n v="43334.038800000002"/>
    <n v="4814.8932000000004"/>
    <s v="NÃO"/>
    <n v="14444.679599999998"/>
    <s v="NÃO"/>
    <n v="14444.679599999998"/>
  </r>
  <r>
    <s v="040604 - Cirurgia endovascular"/>
    <s v="Centro"/>
    <s v="Belo Horizonte"/>
    <s v="31022 - Ouro Preto"/>
    <x v="0"/>
    <n v="6"/>
    <n v="28889.359199999999"/>
    <n v="4"/>
    <n v="14223.5"/>
    <n v="4060431022"/>
    <n v="4"/>
    <n v="7.0000000000000009"/>
    <n v="7.0000000000000009"/>
    <n v="4"/>
    <n v="7.0000000000000009"/>
    <n v="4"/>
    <n v="7"/>
    <n v="0"/>
    <s v="não"/>
    <n v="7.0000000000000009"/>
    <n v="33704.252399999998"/>
    <n v="4814.8932000000004"/>
    <s v="NÃO"/>
    <n v="9629.7864000000009"/>
    <s v="NÃO"/>
    <n v="9629.7864000000009"/>
  </r>
  <r>
    <s v="040604 - Cirurgia endovascular"/>
    <s v="Centro"/>
    <s v="Belo Horizonte"/>
    <s v="31023 - João Monlevade"/>
    <x v="0"/>
    <n v="5"/>
    <n v="24074.466"/>
    <n v="3"/>
    <n v="19688.990000000002"/>
    <n v="4060431023"/>
    <n v="3"/>
    <n v="5.5"/>
    <n v="5.5"/>
    <n v="3"/>
    <n v="5.5"/>
    <n v="3"/>
    <n v="6"/>
    <n v="0"/>
    <s v="não"/>
    <n v="5.5"/>
    <n v="26481.9126"/>
    <n v="4814.8932000000004"/>
    <s v="NÃO"/>
    <n v="9629.7864000000009"/>
    <s v="SIM"/>
    <n v="9629.7864000000009"/>
  </r>
  <r>
    <s v="040604 - Cirurgia endovascular"/>
    <s v="Centro"/>
    <s v="Sete lagoas"/>
    <s v="31024 - Sete Lagoas"/>
    <x v="0"/>
    <n v="15"/>
    <n v="72223.398000000001"/>
    <n v="8"/>
    <n v="25867.35"/>
    <n v="4060431024"/>
    <n v="8"/>
    <n v="18"/>
    <n v="18"/>
    <n v="8"/>
    <n v="18"/>
    <n v="8"/>
    <n v="18"/>
    <n v="0"/>
    <s v="não"/>
    <n v="18"/>
    <n v="86668.077600000004"/>
    <n v="4814.8932000000004"/>
    <s v="NÃO"/>
    <n v="33704.252400000005"/>
    <s v="NÃO"/>
    <n v="33704.252400000005"/>
  </r>
  <r>
    <s v="040604 - Cirurgia endovascular"/>
    <s v="Centro"/>
    <s v="Sete lagoas"/>
    <s v="31024 - Sete Lagoas"/>
    <x v="5"/>
    <n v="0"/>
    <n v="0"/>
    <n v="1"/>
    <n v="1351.21"/>
    <n v="4060431024"/>
    <n v="0"/>
    <n v="0"/>
    <n v="18"/>
    <n v="8"/>
    <n v="0"/>
    <n v="0"/>
    <n v="0"/>
    <n v="0"/>
    <s v=" "/>
    <n v="0"/>
    <n v="0"/>
    <n v="4273.1481999999996"/>
    <s v=""/>
    <n v="-4273.1481999999996"/>
    <s v="NÃO"/>
    <n v="-1351.21"/>
  </r>
  <r>
    <s v="040604 - Cirurgia endovascular"/>
    <s v="Centro"/>
    <s v="Belo Horizonte"/>
    <s v="31025 - Vespasiano"/>
    <x v="0"/>
    <n v="9.5"/>
    <n v="45741.485399999998"/>
    <n v="10"/>
    <n v="49187.21"/>
    <n v="4060431025"/>
    <n v="10"/>
    <n v="11.5"/>
    <n v="11.5"/>
    <n v="10"/>
    <n v="11.5"/>
    <n v="10"/>
    <n v="12"/>
    <n v="0"/>
    <s v="não"/>
    <n v="11.5"/>
    <n v="55371.271800000002"/>
    <n v="4814.8932000000004"/>
    <s v="NÃO"/>
    <n v="-2407.4466000000002"/>
    <s v="SIM"/>
    <n v="-2407.4466000000002"/>
  </r>
  <r>
    <s v="040604 - Cirurgia endovascular"/>
    <s v="Jequitinhonha"/>
    <s v="Jequitinhonha"/>
    <s v="31026 - Diamantina"/>
    <x v="0"/>
    <n v="6"/>
    <n v="28889.359199999999"/>
    <n v="2"/>
    <n v="6910.79"/>
    <n v="4060431026"/>
    <n v="2"/>
    <n v="7.5"/>
    <n v="7.5"/>
    <n v="2"/>
    <n v="7.5"/>
    <n v="2"/>
    <n v="8"/>
    <n v="0"/>
    <s v="não"/>
    <n v="7.5"/>
    <n v="36111.699000000001"/>
    <n v="4814.8932000000004"/>
    <s v="NÃO"/>
    <n v="19259.572800000002"/>
    <s v="NÃO"/>
    <n v="19259.572800000002"/>
  </r>
  <r>
    <s v="040604 - Cirurgia endovascular"/>
    <s v="Jequitinhonha"/>
    <s v="Jequitinhonha"/>
    <s v="31027 - Minas Novas/Turmalina/Capelinha"/>
    <x v="0"/>
    <n v="4.5"/>
    <n v="21667.019400000001"/>
    <n v="2"/>
    <n v="14723.48"/>
    <n v="4060431027"/>
    <n v="2"/>
    <n v="5"/>
    <n v="5"/>
    <n v="2"/>
    <n v="5"/>
    <n v="2"/>
    <n v="5"/>
    <n v="0"/>
    <s v="não"/>
    <n v="5"/>
    <n v="24074.466"/>
    <n v="4814.8932000000004"/>
    <s v="NÃO"/>
    <n v="12037.233"/>
    <s v="SIM"/>
    <n v="12037.233"/>
  </r>
  <r>
    <s v="040604 - Cirurgia endovascular"/>
    <s v="Oeste"/>
    <s v="Divinópolis"/>
    <s v="31028 - Bom Despacho"/>
    <x v="0"/>
    <n v="1.9999999999999998"/>
    <n v="9629.7864000000009"/>
    <n v="2"/>
    <n v="7360.88"/>
    <n v="4060431028"/>
    <n v="2"/>
    <n v="2.5"/>
    <n v="4"/>
    <n v="2"/>
    <n v="4"/>
    <n v="2"/>
    <n v="4"/>
    <n v="0"/>
    <s v="não"/>
    <n v="2.5"/>
    <n v="12037.233"/>
    <n v="4814.8932000000004"/>
    <s v="NÃO"/>
    <n v="-1.0691210583502199E-12"/>
    <s v="NÃO"/>
    <n v="-8.1722184575028224E-13"/>
  </r>
  <r>
    <s v="040604 - Cirurgia endovascular"/>
    <s v="Oeste"/>
    <s v="Divinópolis"/>
    <s v="31028 - Bom Despacho"/>
    <x v="5"/>
    <n v="1.5"/>
    <n v="6409.7226000000001"/>
    <n v="0"/>
    <n v="0"/>
    <n v="4060431028"/>
    <n v="0"/>
    <n v="0"/>
    <n v="4"/>
    <n v="2"/>
    <n v="0"/>
    <n v="0"/>
    <n v="0"/>
    <n v="0"/>
    <s v=" "/>
    <n v="1.5"/>
    <n v="6409.7226000000001"/>
    <n v="4273.1481999999996"/>
    <s v="NÃO"/>
    <n v="6409.7222999999994"/>
    <m/>
    <n v="6409.7222999999994"/>
  </r>
  <r>
    <s v="040604 - Cirurgia endovascular"/>
    <s v="Oeste"/>
    <s v="Divinópolis"/>
    <s v="31029 - Divinópolis/Santo Antônio do Monte"/>
    <x v="0"/>
    <n v="0"/>
    <n v="0"/>
    <n v="4"/>
    <n v="21054.69"/>
    <n v="4060431029"/>
    <n v="0"/>
    <n v="0"/>
    <n v="18"/>
    <n v="1"/>
    <n v="18"/>
    <n v="1"/>
    <n v="0"/>
    <n v="0"/>
    <s v=" "/>
    <n v="0"/>
    <n v="0"/>
    <n v="4814.8932000000004"/>
    <s v=""/>
    <n v="-19259.572800000002"/>
    <s v="SIM"/>
    <n v="-19259.572800000002"/>
  </r>
  <r>
    <s v="040604 - Cirurgia endovascular"/>
    <s v="Oeste"/>
    <s v="Divinópolis"/>
    <s v="31029 - Divinópolis/Santo Antônio do Monte"/>
    <x v="2"/>
    <n v="15.500000000000002"/>
    <n v="71318.984400000001"/>
    <n v="1"/>
    <n v="7473.79"/>
    <n v="4060431029"/>
    <n v="1"/>
    <n v="18"/>
    <n v="18"/>
    <n v="1"/>
    <n v="18"/>
    <n v="1"/>
    <n v="18"/>
    <n v="0"/>
    <s v="não"/>
    <n v="18"/>
    <n v="82822.046400000007"/>
    <n v="4601.2248"/>
    <s v="NÃO"/>
    <n v="66717.759600000005"/>
    <s v="SIM"/>
    <n v="66717.759600000005"/>
  </r>
  <r>
    <s v="040604 - Cirurgia endovascular"/>
    <s v="Oeste"/>
    <s v="Divinópolis"/>
    <s v="31029 - Divinópolis/Santo Antônio do Monte"/>
    <x v="4"/>
    <n v="0"/>
    <n v="0"/>
    <n v="1"/>
    <n v="8940.2900000000009"/>
    <n v="4060431029"/>
    <n v="0"/>
    <n v="0"/>
    <n v="18"/>
    <n v="1"/>
    <n v="0"/>
    <n v="0"/>
    <n v="0"/>
    <n v="0"/>
    <s v=" "/>
    <n v="0"/>
    <n v="0"/>
    <n v="4563.2483000000002"/>
    <s v=""/>
    <n v="-4563.2483000000002"/>
    <s v="SIM"/>
    <n v="-4563.2483000000002"/>
  </r>
  <r>
    <s v="040604 - Cirurgia endovascular"/>
    <s v="Oeste"/>
    <s v="Divinópolis"/>
    <s v="31030 - Formiga"/>
    <x v="0"/>
    <n v="2.5"/>
    <n v="12037.233"/>
    <n v="1"/>
    <n v="4669.8100000000004"/>
    <n v="4060431030"/>
    <n v="1"/>
    <n v="3"/>
    <n v="5.5"/>
    <n v="2"/>
    <n v="5.5"/>
    <n v="2"/>
    <n v="3"/>
    <n v="0"/>
    <s v="não"/>
    <n v="3"/>
    <n v="14444.679599999999"/>
    <n v="4814.8932000000004"/>
    <s v="NÃO"/>
    <n v="7222.3398000000007"/>
    <s v="NÃO"/>
    <n v="7222.3398000000007"/>
  </r>
  <r>
    <s v="040604 - Cirurgia endovascular"/>
    <s v="Oeste"/>
    <s v="Divinópolis"/>
    <s v="31030 - Formiga"/>
    <x v="4"/>
    <n v="0"/>
    <n v="0"/>
    <n v="1"/>
    <n v="7337.55"/>
    <n v="4060431030"/>
    <n v="0"/>
    <n v="0"/>
    <n v="5.5"/>
    <n v="2"/>
    <n v="2.5"/>
    <n v="1"/>
    <n v="0"/>
    <n v="0"/>
    <s v=" "/>
    <n v="0"/>
    <n v="0"/>
    <n v="4563.2483000000002"/>
    <s v=""/>
    <n v="-4563.2483000000002"/>
    <s v="SIM"/>
    <n v="-4563.2483000000002"/>
  </r>
  <r>
    <s v="040604 - Cirurgia endovascular"/>
    <s v="Oeste"/>
    <s v="Divinópolis"/>
    <s v="31030 - Formiga"/>
    <x v="5"/>
    <n v="1.9999999999999998"/>
    <n v="8546.2962000000007"/>
    <n v="1"/>
    <n v="2368.06"/>
    <n v="4060431030"/>
    <n v="1"/>
    <n v="2.5"/>
    <n v="5.5"/>
    <n v="2"/>
    <n v="2.5"/>
    <n v="1"/>
    <n v="3"/>
    <n v="0"/>
    <s v="não"/>
    <n v="2.5"/>
    <n v="10682.8704"/>
    <n v="4273.1481999999996"/>
    <s v="NÃO"/>
    <n v="4273.1481999999987"/>
    <s v="NÃO"/>
    <n v="4273.1481999999987"/>
  </r>
  <r>
    <s v="040604 - Cirurgia endovascular"/>
    <s v="Oeste"/>
    <s v="Divinópolis"/>
    <s v="31031 - Itaúna"/>
    <x v="0"/>
    <n v="3.9999999999999996"/>
    <n v="19259.572800000002"/>
    <n v="1"/>
    <n v="7431.01"/>
    <n v="4060431031"/>
    <n v="1"/>
    <n v="5"/>
    <n v="5"/>
    <n v="1"/>
    <n v="5"/>
    <n v="1"/>
    <n v="5"/>
    <n v="0"/>
    <s v="não"/>
    <n v="5"/>
    <n v="24074.466"/>
    <n v="4814.8932000000004"/>
    <s v="NÃO"/>
    <n v="14444.679599999999"/>
    <s v="SIM"/>
    <n v="14444.679599999999"/>
  </r>
  <r>
    <s v="040604 - Cirurgia endovascular"/>
    <s v="Oeste"/>
    <s v="Divinópolis"/>
    <s v="31032 - Pará de Minas"/>
    <x v="0"/>
    <n v="7.0000000000000009"/>
    <n v="33704.252399999998"/>
    <n v="3"/>
    <n v="12680.61"/>
    <n v="4060431032"/>
    <n v="3"/>
    <n v="8.5"/>
    <n v="8.5"/>
    <n v="3"/>
    <n v="8.5"/>
    <n v="3"/>
    <n v="9"/>
    <n v="0"/>
    <s v="não"/>
    <n v="8.5"/>
    <n v="40926.592199999999"/>
    <n v="4814.8932000000004"/>
    <s v="NÃO"/>
    <n v="19259.572800000005"/>
    <s v="NÃO"/>
    <n v="19259.572800000005"/>
  </r>
  <r>
    <s v="040604 - Cirurgia endovascular"/>
    <s v="Oeste"/>
    <s v="Divinópolis"/>
    <s v="31033 - Santo Antônio do Amparo/Campo Belo"/>
    <x v="0"/>
    <n v="3.9999999999999996"/>
    <n v="19259.572800000002"/>
    <n v="3"/>
    <n v="17731.830000000002"/>
    <n v="4060431033"/>
    <n v="3"/>
    <n v="5"/>
    <n v="8.5"/>
    <n v="3"/>
    <n v="8.5"/>
    <n v="3"/>
    <n v="9"/>
    <n v="0"/>
    <s v="não"/>
    <n v="5"/>
    <n v="24074.466"/>
    <n v="4814.8932000000004"/>
    <s v="NÃO"/>
    <n v="4814.8931999999986"/>
    <s v="SIM"/>
    <n v="4814.8931999999986"/>
  </r>
  <r>
    <s v="040604 - Cirurgia endovascular"/>
    <s v="Oeste"/>
    <s v="Divinópolis"/>
    <s v="31033 - Santo Antônio do Amparo/Campo Belo"/>
    <x v="3"/>
    <n v="3"/>
    <n v="12819.444600000001"/>
    <n v="0"/>
    <n v="0"/>
    <n v="4060431033"/>
    <n v="0"/>
    <n v="0"/>
    <n v="8.5"/>
    <n v="3"/>
    <n v="-0.5"/>
    <n v="0"/>
    <n v="0"/>
    <n v="0"/>
    <s v=" "/>
    <n v="3.5000000000000004"/>
    <n v="14956.0188"/>
    <n v="4273.1481999999996"/>
    <s v="NÃO"/>
    <n v="12819.444599999999"/>
    <m/>
    <n v="12819.444599999999"/>
  </r>
  <r>
    <s v="040604 - Cirurgia endovascular"/>
    <s v="Oeste"/>
    <s v="Divinópolis"/>
    <s v="31033 - Santo Antônio do Amparo/Campo Belo"/>
    <x v="4"/>
    <n v="0"/>
    <n v="0"/>
    <n v="2"/>
    <n v="11618.31"/>
    <n v="4060431033"/>
    <n v="0"/>
    <n v="0"/>
    <n v="8.5"/>
    <n v="3"/>
    <n v="-0.5"/>
    <n v="0"/>
    <n v="0"/>
    <n v="0"/>
    <s v=" "/>
    <n v="0"/>
    <n v="0"/>
    <n v="4563.2483000000002"/>
    <s v=""/>
    <n v="-9126.4966000000004"/>
    <s v="SIM"/>
    <n v="-9126.4966000000004"/>
  </r>
  <r>
    <s v="040604 - Cirurgia endovascular"/>
    <s v="Leste"/>
    <s v="Ipatinga"/>
    <s v="31034 - Caratinga"/>
    <x v="0"/>
    <n v="1.5"/>
    <n v="7222.3397999999997"/>
    <n v="0"/>
    <n v="0"/>
    <n v="4060431034"/>
    <n v="0"/>
    <n v="0"/>
    <n v="7.9999999999999991"/>
    <n v="11"/>
    <n v="7.9999999999999991"/>
    <n v="11"/>
    <n v="0"/>
    <n v="0"/>
    <s v=" "/>
    <n v="1.5"/>
    <n v="7222.3397999999997"/>
    <n v="4814.8932000000004"/>
    <s v="NÃO"/>
    <n v="7222.3398000000007"/>
    <m/>
    <n v="7222.3398000000007"/>
  </r>
  <r>
    <s v="040604 - Cirurgia endovascular"/>
    <s v="Leste"/>
    <s v="Ipatinga"/>
    <s v="31034 - Caratinga"/>
    <x v="11"/>
    <n v="5.5"/>
    <n v="26596.245599999998"/>
    <n v="11"/>
    <n v="36884.61"/>
    <n v="4060431034"/>
    <n v="11"/>
    <n v="6.4999999999999991"/>
    <n v="7.9999999999999991"/>
    <n v="11"/>
    <n v="7.9999999999999991"/>
    <n v="11"/>
    <n v="8"/>
    <n v="0"/>
    <s v="não"/>
    <n v="6.4999999999999991"/>
    <n v="31431.9264"/>
    <n v="4835.6809999999996"/>
    <s v="SIM"/>
    <n v="-12089.202499999999"/>
    <s v="NÃO"/>
    <n v="-8382.8659090909096"/>
  </r>
  <r>
    <s v="040604 - Cirurgia endovascular"/>
    <s v="Leste"/>
    <s v="Ipatinga"/>
    <s v="31035 - Coronel Fabriciano/Timóteo"/>
    <x v="0"/>
    <n v="1.5"/>
    <n v="7222.3397999999997"/>
    <n v="0"/>
    <n v="0"/>
    <n v="4060431035"/>
    <n v="0"/>
    <n v="0"/>
    <n v="9"/>
    <n v="14"/>
    <n v="9"/>
    <n v="14"/>
    <n v="0"/>
    <n v="0"/>
    <s v=" "/>
    <n v="1.5"/>
    <n v="7222.3397999999997"/>
    <n v="4814.8932000000004"/>
    <s v="NÃO"/>
    <n v="7222.3398000000007"/>
    <m/>
    <n v="7222.3398000000007"/>
  </r>
  <r>
    <s v="040604 - Cirurgia endovascular"/>
    <s v="Leste"/>
    <s v="Ipatinga"/>
    <s v="31035 - Coronel Fabriciano/Timóteo"/>
    <x v="11"/>
    <n v="6.4999999999999991"/>
    <n v="31431.9264"/>
    <n v="14"/>
    <n v="72654.11"/>
    <n v="4060431035"/>
    <n v="14"/>
    <n v="7.5"/>
    <n v="9"/>
    <n v="14"/>
    <n v="9"/>
    <n v="14"/>
    <n v="9"/>
    <n v="0"/>
    <s v="não"/>
    <n v="7.5"/>
    <n v="36267.607199999999"/>
    <n v="4835.6809999999996"/>
    <s v="SIM"/>
    <n v="-12089.202500000003"/>
    <s v="SIM"/>
    <n v="-12089.202500000003"/>
  </r>
  <r>
    <s v="040604 - Cirurgia endovascular"/>
    <s v="Leste"/>
    <s v="Governador Valadares"/>
    <s v="31036 - Governador Valadares"/>
    <x v="0"/>
    <n v="14.499999999999998"/>
    <n v="69815.951400000005"/>
    <n v="1"/>
    <n v="2552.02"/>
    <n v="4060431036"/>
    <n v="1"/>
    <n v="17.5"/>
    <n v="17.5"/>
    <n v="1"/>
    <n v="17.5"/>
    <n v="1"/>
    <n v="18"/>
    <n v="0"/>
    <s v="não"/>
    <n v="17.5"/>
    <n v="84260.630999999994"/>
    <n v="4814.8932000000004"/>
    <s v="NÃO"/>
    <n v="65001.058199999999"/>
    <s v="NÃO"/>
    <n v="65001.058199999999"/>
  </r>
  <r>
    <s v="040604 - Cirurgia endovascular"/>
    <s v="Leste"/>
    <s v="Ipatinga"/>
    <s v="31037 - Ipatinga"/>
    <x v="0"/>
    <n v="2.5"/>
    <n v="12037.233"/>
    <n v="1"/>
    <n v="6386.42"/>
    <n v="4060431037"/>
    <n v="1"/>
    <n v="3"/>
    <n v="15.999999999999998"/>
    <n v="32"/>
    <n v="15.999999999999998"/>
    <n v="32"/>
    <n v="1"/>
    <n v="0"/>
    <s v="sim"/>
    <n v="3"/>
    <n v="14444.679599999999"/>
    <n v="4814.8932000000004"/>
    <s v="NÃO"/>
    <n v="7222.3398000000007"/>
    <s v="SIM"/>
    <n v="7222.3398000000007"/>
  </r>
  <r>
    <s v="040604 - Cirurgia endovascular"/>
    <s v="Leste"/>
    <s v="Ipatinga"/>
    <s v="31037 - Ipatinga"/>
    <x v="11"/>
    <n v="11"/>
    <n v="53192.491199999997"/>
    <n v="31"/>
    <n v="149624.18"/>
    <n v="4060431037"/>
    <n v="31"/>
    <n v="12.999999999999998"/>
    <n v="15.999999999999998"/>
    <n v="32"/>
    <n v="14.999999999999998"/>
    <n v="31"/>
    <n v="15"/>
    <n v="0"/>
    <s v="não"/>
    <n v="12.999999999999998"/>
    <n v="62863.852800000001"/>
    <n v="4835.6809999999996"/>
    <s v="SIM"/>
    <n v="-19342.723999999998"/>
    <s v="NÃO"/>
    <n v="-19306.345806451613"/>
  </r>
  <r>
    <s v="040604 - Cirurgia endovascular"/>
    <s v="Leste"/>
    <s v="Governador Valadares"/>
    <s v="31038 - Mantena"/>
    <x v="0"/>
    <n v="2.5"/>
    <n v="12037.233"/>
    <n v="0"/>
    <n v="0"/>
    <n v="4060431038"/>
    <n v="0"/>
    <n v="0"/>
    <n v="3"/>
    <n v="0"/>
    <n v="3"/>
    <n v="0"/>
    <n v="0"/>
    <n v="0"/>
    <s v=" "/>
    <n v="3"/>
    <n v="14444.679599999999"/>
    <n v="4814.8932000000004"/>
    <s v="NÃO"/>
    <n v="12037.233"/>
    <m/>
    <n v="12037.233"/>
  </r>
  <r>
    <s v="040604 - Cirurgia endovascular"/>
    <s v="Leste"/>
    <s v="Governador Valadares"/>
    <s v="31038 - Mantena"/>
    <x v="15"/>
    <n v="0"/>
    <n v="0"/>
    <n v="1"/>
    <n v="4087.38"/>
    <n v="4060431038"/>
    <n v="0"/>
    <n v="0"/>
    <n v="3"/>
    <n v="0"/>
    <n v="3"/>
    <n v="0"/>
    <n v="0"/>
    <n v="0"/>
    <s v=" "/>
    <n v="0"/>
    <n v="0"/>
    <n v="5020.93"/>
    <s v=""/>
    <n v="-5020.93"/>
    <s v="NÃO"/>
    <n v="-4087.38"/>
  </r>
  <r>
    <s v="040604 - Cirurgia endovascular"/>
    <s v="Leste"/>
    <s v="Governador Valadares"/>
    <s v="31039 - Santa Maria do Suaçuí/São João Evangelista"/>
    <x v="0"/>
    <n v="3.9999999999999996"/>
    <n v="19259.572800000002"/>
    <n v="0"/>
    <n v="0"/>
    <n v="4060431039"/>
    <n v="0"/>
    <n v="0"/>
    <n v="4.5"/>
    <n v="0"/>
    <n v="4.5"/>
    <n v="0"/>
    <n v="0"/>
    <n v="0"/>
    <s v=" "/>
    <n v="4.5"/>
    <n v="21667.019400000001"/>
    <n v="4814.8932000000004"/>
    <s v="NÃO"/>
    <n v="19259.572799999998"/>
    <m/>
    <n v="19259.572799999998"/>
  </r>
  <r>
    <s v="040604 - Cirurgia endovascular"/>
    <s v="Leste"/>
    <s v="Governador Valadares"/>
    <s v="31040 - Resplendor"/>
    <x v="11"/>
    <n v="3"/>
    <n v="14507.043"/>
    <n v="0"/>
    <n v="0"/>
    <n v="4060431040"/>
    <n v="0"/>
    <n v="0"/>
    <n v="3.5000000000000004"/>
    <n v="0"/>
    <n v="3.5000000000000004"/>
    <n v="0"/>
    <n v="0"/>
    <n v="0"/>
    <s v=" "/>
    <n v="3.5000000000000004"/>
    <n v="16924.883399999999"/>
    <n v="4835.6809999999996"/>
    <s v="NÃO"/>
    <n v="14507.042999999998"/>
    <m/>
    <n v="14507.042999999998"/>
  </r>
  <r>
    <s v="040604 - Cirurgia endovascular"/>
    <s v="Sudeste"/>
    <s v="Muriaé"/>
    <s v="31041 - Além Paraíba"/>
    <x v="8"/>
    <n v="1.9999999999999998"/>
    <n v="9631.4742000000006"/>
    <n v="0"/>
    <n v="0"/>
    <n v="4060431041"/>
    <n v="0"/>
    <n v="0"/>
    <n v="2.5"/>
    <n v="0"/>
    <n v="2.5"/>
    <n v="0"/>
    <n v="0"/>
    <n v="0"/>
    <s v=" "/>
    <n v="2.5"/>
    <n v="12039.3426"/>
    <n v="4815.7371000000003"/>
    <s v="NÃO"/>
    <n v="9631.4741999999987"/>
    <m/>
    <n v="9631.4741999999987"/>
  </r>
  <r>
    <s v="040604 - Cirurgia endovascular"/>
    <s v="Sudeste"/>
    <s v="Muriaé"/>
    <s v="31042 - Carangola"/>
    <x v="8"/>
    <n v="4.5"/>
    <n v="21670.816800000001"/>
    <n v="2"/>
    <n v="13854.31"/>
    <n v="4060431042"/>
    <n v="2"/>
    <n v="5"/>
    <n v="5"/>
    <n v="2"/>
    <n v="5"/>
    <n v="2"/>
    <n v="5"/>
    <n v="0"/>
    <s v="não"/>
    <n v="5"/>
    <n v="24078.685799999999"/>
    <n v="4815.7371000000003"/>
    <s v="NÃO"/>
    <n v="12039.34275"/>
    <s v="SIM"/>
    <n v="12039.34275"/>
  </r>
  <r>
    <s v="040604 - Cirurgia endovascular"/>
    <s v="Sudeste"/>
    <s v="Juiz de Fora"/>
    <s v="31043 - Juiz de Fora/Lima Duarte/Bom Jardim de Minas"/>
    <x v="8"/>
    <n v="23"/>
    <n v="110761.95299999999"/>
    <n v="17"/>
    <n v="78978.429999999993"/>
    <n v="4060431043"/>
    <n v="17"/>
    <n v="27"/>
    <n v="27"/>
    <n v="17"/>
    <n v="27"/>
    <n v="17"/>
    <n v="27"/>
    <n v="0"/>
    <s v="não"/>
    <n v="27"/>
    <n v="130024.902"/>
    <n v="4815.7371000000003"/>
    <s v="NÃO"/>
    <n v="28894.422600000002"/>
    <s v="NÃO"/>
    <n v="28894.422600000002"/>
  </r>
  <r>
    <s v="040604 - Cirurgia endovascular"/>
    <s v="Sudeste"/>
    <s v="Muriaé"/>
    <s v="31044 - Leopoldina/Cataguases"/>
    <x v="8"/>
    <n v="6"/>
    <n v="28894.422600000002"/>
    <n v="1"/>
    <n v="6049.88"/>
    <n v="4060431044"/>
    <n v="1"/>
    <n v="7.5"/>
    <n v="7.5"/>
    <n v="1"/>
    <n v="7.5"/>
    <n v="1"/>
    <n v="8"/>
    <n v="0"/>
    <s v="não"/>
    <n v="7.5"/>
    <n v="36118.028400000003"/>
    <n v="4815.7371000000003"/>
    <s v="NÃO"/>
    <n v="24078.6855"/>
    <s v="SIM"/>
    <n v="24078.6855"/>
  </r>
  <r>
    <s v="040604 - Cirurgia endovascular"/>
    <s v="Sudeste"/>
    <s v="Muriaé"/>
    <s v="31045 - Muriaé"/>
    <x v="8"/>
    <n v="6"/>
    <n v="28894.422600000002"/>
    <n v="0"/>
    <n v="0"/>
    <n v="4060431045"/>
    <n v="0"/>
    <n v="0"/>
    <n v="7.0000000000000009"/>
    <n v="0"/>
    <n v="7.0000000000000009"/>
    <n v="0"/>
    <n v="0"/>
    <n v="0"/>
    <s v=" "/>
    <n v="7.0000000000000009"/>
    <n v="33710.159399999997"/>
    <n v="4815.7371000000003"/>
    <s v="NÃO"/>
    <n v="28894.422600000002"/>
    <m/>
    <n v="28894.422600000002"/>
  </r>
  <r>
    <s v="040604 - Cirurgia endovascular"/>
    <s v="Sudeste"/>
    <s v="Juiz de Fora"/>
    <s v="31046 - Santos Dumont"/>
    <x v="8"/>
    <n v="1.9999999999999998"/>
    <n v="9631.4742000000006"/>
    <n v="2"/>
    <n v="5783.39"/>
    <n v="4060431046"/>
    <n v="2"/>
    <n v="1.9999999999999998"/>
    <n v="1.9999999999999998"/>
    <n v="2"/>
    <n v="1.9999999999999998"/>
    <n v="2"/>
    <n v="2"/>
    <n v="0"/>
    <s v="não"/>
    <n v="1.9999999999999998"/>
    <n v="9631.4742000000006"/>
    <n v="4815.7371000000003"/>
    <s v="NÃO"/>
    <n v="-1.0693084417923161E-12"/>
    <s v="NÃO"/>
    <n v="-6.4208527383868844E-13"/>
  </r>
  <r>
    <s v="040604 - Cirurgia endovascular"/>
    <s v="Sudeste"/>
    <s v="Juiz de Fora"/>
    <s v="31047 - São João Nepomuceno/Bicas"/>
    <x v="8"/>
    <n v="2.5"/>
    <n v="12039.3426"/>
    <n v="0"/>
    <n v="0"/>
    <n v="4060431047"/>
    <n v="0"/>
    <n v="0"/>
    <n v="3"/>
    <n v="0"/>
    <n v="3"/>
    <n v="0"/>
    <n v="0"/>
    <n v="0"/>
    <s v=" "/>
    <n v="3"/>
    <n v="14447.211600000001"/>
    <n v="4815.7371000000003"/>
    <s v="NÃO"/>
    <n v="12039.34275"/>
    <m/>
    <n v="12039.34275"/>
  </r>
  <r>
    <s v="040604 - Cirurgia endovascular"/>
    <s v="Sudeste"/>
    <s v="Muriaé"/>
    <s v="31048 - Ubá"/>
    <x v="0"/>
    <n v="0"/>
    <n v="0"/>
    <n v="1"/>
    <n v="3084.7"/>
    <n v="4060431048"/>
    <n v="0"/>
    <n v="0"/>
    <n v="12"/>
    <n v="1"/>
    <n v="12"/>
    <n v="1"/>
    <n v="0"/>
    <n v="0"/>
    <s v=" "/>
    <n v="0"/>
    <n v="0"/>
    <n v="4814.8932000000004"/>
    <s v=""/>
    <n v="-4814.8932000000004"/>
    <s v="NÃO"/>
    <n v="-3084.7"/>
  </r>
  <r>
    <s v="040604 - Cirurgia endovascular"/>
    <s v="Sudeste"/>
    <s v="Muriaé"/>
    <s v="31048 - Ubá"/>
    <x v="8"/>
    <n v="10.5"/>
    <n v="50565.239399999999"/>
    <n v="1"/>
    <n v="4353.72"/>
    <n v="4060431048"/>
    <n v="1"/>
    <n v="12"/>
    <n v="12"/>
    <n v="1"/>
    <n v="12"/>
    <n v="1"/>
    <n v="12"/>
    <n v="0"/>
    <s v="não"/>
    <n v="12"/>
    <n v="57788.845200000003"/>
    <n v="4815.7371000000003"/>
    <s v="NÃO"/>
    <n v="45749.50245"/>
    <s v="NÃO"/>
    <n v="45749.50245"/>
  </r>
  <r>
    <s v="040604 - Cirurgia endovascular"/>
    <s v="Norte"/>
    <s v="Montes Claros"/>
    <s v="31049 - Brasília de Minas/São Francisco"/>
    <x v="14"/>
    <n v="8.5"/>
    <n v="37414.209600000002"/>
    <n v="3"/>
    <n v="21280.5"/>
    <n v="4060431049"/>
    <n v="3"/>
    <n v="10"/>
    <n v="10"/>
    <n v="3"/>
    <n v="10"/>
    <n v="3"/>
    <n v="10"/>
    <n v="0"/>
    <s v="não"/>
    <n v="10"/>
    <n v="44016.716999999997"/>
    <n v="4401.6716999999999"/>
    <s v="NÃO"/>
    <n v="24209.194349999998"/>
    <s v="SIM"/>
    <n v="24209.194349999998"/>
  </r>
  <r>
    <s v="040604 - Cirurgia endovascular"/>
    <s v="Norte"/>
    <s v="Montes Claros"/>
    <s v="31050 - Coração de Jesus"/>
    <x v="14"/>
    <n v="1.5"/>
    <n v="6602.5074000000004"/>
    <n v="0"/>
    <n v="0"/>
    <n v="4060431050"/>
    <n v="0"/>
    <n v="0"/>
    <n v="1.9999999999999998"/>
    <n v="0"/>
    <n v="1.9999999999999998"/>
    <n v="0"/>
    <n v="0"/>
    <n v="0"/>
    <s v=" "/>
    <n v="1.9999999999999998"/>
    <n v="8803.3433999999997"/>
    <n v="4401.6716999999999"/>
    <s v="NÃO"/>
    <n v="6602.5075500000003"/>
    <m/>
    <n v="6602.5075500000003"/>
  </r>
  <r>
    <s v="040604 - Cirurgia endovascular"/>
    <s v="Norte"/>
    <s v="Montes Claros"/>
    <s v="31051 - Francisco Sá"/>
    <x v="14"/>
    <n v="2.5"/>
    <n v="11004.179400000001"/>
    <n v="1"/>
    <n v="1890.97"/>
    <n v="4060431051"/>
    <n v="1"/>
    <n v="3"/>
    <n v="3"/>
    <n v="1"/>
    <n v="3"/>
    <n v="1"/>
    <n v="3"/>
    <n v="0"/>
    <s v="não"/>
    <n v="3"/>
    <n v="13205.014800000001"/>
    <n v="4401.6716999999999"/>
    <s v="NÃO"/>
    <n v="6602.5075500000003"/>
    <s v="NÃO"/>
    <n v="6602.5075500000003"/>
  </r>
  <r>
    <s v="040604 - Cirurgia endovascular"/>
    <s v="Norte"/>
    <s v="Montes Claros"/>
    <s v="31052 - Janaúba/Monte Azul"/>
    <x v="14"/>
    <n v="9.5"/>
    <n v="41815.881000000001"/>
    <n v="11"/>
    <n v="57113.69"/>
    <n v="4060431052"/>
    <n v="11"/>
    <n v="11.5"/>
    <n v="11.5"/>
    <n v="11"/>
    <n v="11.5"/>
    <n v="11"/>
    <n v="12"/>
    <n v="0"/>
    <s v="não"/>
    <n v="11.5"/>
    <n v="50619.224399999999"/>
    <n v="4401.6716999999999"/>
    <s v="NÃO"/>
    <n v="-6602.5075500000003"/>
    <s v="SIM"/>
    <n v="-6602.5075500000003"/>
  </r>
  <r>
    <s v="040604 - Cirurgia endovascular"/>
    <s v="Norte"/>
    <s v="Montes Claros"/>
    <s v="31053 - Januária"/>
    <x v="14"/>
    <n v="3.9999999999999996"/>
    <n v="17606.686799999999"/>
    <n v="1"/>
    <n v="2614.2399999999998"/>
    <n v="4060431053"/>
    <n v="1"/>
    <n v="4.5"/>
    <n v="4.5"/>
    <n v="1"/>
    <n v="4.5"/>
    <n v="1"/>
    <n v="5"/>
    <n v="0"/>
    <s v="não"/>
    <n v="4.5"/>
    <n v="19807.522799999999"/>
    <n v="4401.6716999999999"/>
    <s v="NÃO"/>
    <n v="13205.015099999997"/>
    <s v="NÃO"/>
    <n v="13205.015099999997"/>
  </r>
  <r>
    <s v="040604 - Cirurgia endovascular"/>
    <s v="Norte"/>
    <s v="Montes Claros"/>
    <s v="31054 - Montes Claros/Bocaiúva"/>
    <x v="14"/>
    <n v="15.999999999999998"/>
    <n v="70426.747199999998"/>
    <n v="32"/>
    <n v="162893.34"/>
    <n v="4060431054"/>
    <n v="32"/>
    <n v="19"/>
    <n v="19"/>
    <n v="32"/>
    <n v="19"/>
    <n v="32"/>
    <n v="19"/>
    <n v="0"/>
    <s v="não"/>
    <n v="19"/>
    <n v="83631.762600000002"/>
    <n v="4401.6716999999999"/>
    <s v="SIM"/>
    <n v="-13205.015100000008"/>
    <s v="SIM"/>
    <n v="-13205.015100000008"/>
  </r>
  <r>
    <s v="040604 - Cirurgia endovascular"/>
    <s v="Norte"/>
    <s v="Montes Claros"/>
    <s v="31055 - Pirapora"/>
    <x v="14"/>
    <n v="5"/>
    <n v="22008.358199999999"/>
    <n v="0"/>
    <n v="0"/>
    <n v="4060431055"/>
    <n v="0"/>
    <n v="0"/>
    <n v="6"/>
    <n v="0"/>
    <n v="6"/>
    <n v="0"/>
    <n v="0"/>
    <n v="0"/>
    <s v=" "/>
    <n v="6"/>
    <n v="26410.030200000001"/>
    <n v="4401.6716999999999"/>
    <s v="NÃO"/>
    <n v="22008.358499999998"/>
    <m/>
    <n v="22008.358499999998"/>
  </r>
  <r>
    <s v="040604 - Cirurgia endovascular"/>
    <s v="Norte"/>
    <s v="Montes Claros"/>
    <s v="31056 - Salinas/Taiobeiras"/>
    <x v="14"/>
    <n v="7.5"/>
    <n v="33012.537600000003"/>
    <n v="5"/>
    <n v="26346.04"/>
    <n v="4060431056"/>
    <n v="5"/>
    <n v="8.5"/>
    <n v="8.5"/>
    <n v="5"/>
    <n v="8.5"/>
    <n v="5"/>
    <n v="9"/>
    <n v="0"/>
    <s v="não"/>
    <n v="8.5"/>
    <n v="37414.209600000002"/>
    <n v="4401.6716999999999"/>
    <s v="NÃO"/>
    <n v="11004.179249999999"/>
    <s v="SIM"/>
    <n v="11004.179249999999"/>
  </r>
  <r>
    <s v="040604 - Cirurgia endovascular"/>
    <s v="Noroeste"/>
    <s v="Patos de Minas"/>
    <s v="31057 - Patos de Minas"/>
    <x v="0"/>
    <n v="0"/>
    <n v="0"/>
    <n v="2"/>
    <n v="8265.01"/>
    <n v="4060431057"/>
    <n v="0"/>
    <n v="0"/>
    <n v="14"/>
    <n v="0"/>
    <n v="14"/>
    <n v="0"/>
    <n v="0"/>
    <n v="0"/>
    <s v=" "/>
    <n v="0"/>
    <n v="0"/>
    <n v="4814.8932000000004"/>
    <s v=""/>
    <n v="-9629.7864000000009"/>
    <s v="NÃO"/>
    <n v="-8265.01"/>
  </r>
  <r>
    <s v="040604 - Cirurgia endovascular"/>
    <s v="Noroeste"/>
    <s v="Patos de Minas"/>
    <s v="31057 - Patos de Minas"/>
    <x v="2"/>
    <n v="7.0000000000000009"/>
    <n v="32208.5736"/>
    <n v="0"/>
    <n v="0"/>
    <n v="4060431057"/>
    <n v="0"/>
    <n v="0"/>
    <n v="14"/>
    <n v="0"/>
    <n v="14"/>
    <n v="0"/>
    <n v="0"/>
    <n v="0"/>
    <s v=" "/>
    <n v="7.9999999999999991"/>
    <n v="36809.7984"/>
    <n v="4601.2248"/>
    <s v="NÃO"/>
    <n v="32208.573600000003"/>
    <m/>
    <n v="32208.573600000003"/>
  </r>
  <r>
    <s v="040604 - Cirurgia endovascular"/>
    <s v="Noroeste"/>
    <s v="Patos de Minas"/>
    <s v="31057 - Patos de Minas"/>
    <x v="5"/>
    <n v="5"/>
    <n v="21365.7408"/>
    <n v="0"/>
    <n v="0"/>
    <n v="4060431057"/>
    <n v="0"/>
    <n v="0"/>
    <n v="14"/>
    <n v="0"/>
    <n v="14"/>
    <n v="0"/>
    <n v="0"/>
    <n v="0"/>
    <s v=" "/>
    <n v="6"/>
    <n v="25638.889200000001"/>
    <n v="4273.1481999999996"/>
    <s v="NÃO"/>
    <n v="21365.740999999998"/>
    <m/>
    <n v="21365.740999999998"/>
  </r>
  <r>
    <s v="040604 - Cirurgia endovascular"/>
    <s v="Noroeste"/>
    <s v="Patos de Minas"/>
    <s v="31058 - Unaí"/>
    <x v="0"/>
    <n v="3.5000000000000004"/>
    <n v="16852.126199999999"/>
    <n v="0"/>
    <n v="0"/>
    <n v="4060431058"/>
    <n v="0"/>
    <n v="0"/>
    <n v="10.499999999999998"/>
    <n v="0"/>
    <n v="10.499999999999998"/>
    <n v="0"/>
    <n v="0"/>
    <n v="0"/>
    <s v=" "/>
    <n v="3.9999999999999996"/>
    <n v="19259.572800000002"/>
    <n v="4814.8932000000004"/>
    <s v="NÃO"/>
    <n v="16852.126200000002"/>
    <m/>
    <n v="16852.126200000002"/>
  </r>
  <r>
    <s v="040604 - Cirurgia endovascular"/>
    <s v="Noroeste"/>
    <s v="Patos de Minas"/>
    <s v="31058 - Unaí"/>
    <x v="6"/>
    <n v="5.5"/>
    <n v="28688.580600000001"/>
    <n v="0"/>
    <n v="0"/>
    <n v="4060431058"/>
    <n v="0"/>
    <n v="0"/>
    <n v="10.499999999999998"/>
    <n v="0"/>
    <n v="10.499999999999998"/>
    <n v="0"/>
    <n v="0"/>
    <n v="0"/>
    <s v=" "/>
    <n v="6.4999999999999991"/>
    <n v="33904.686600000001"/>
    <n v="5216.1055999999999"/>
    <s v="NÃO"/>
    <n v="28688.5808"/>
    <m/>
    <n v="28688.5808"/>
  </r>
  <r>
    <s v="040604 - Cirurgia endovascular"/>
    <s v="Leste do Sul"/>
    <s v="Ponte Nova"/>
    <s v="31059 - Manhuaçu"/>
    <x v="0"/>
    <n v="11.5"/>
    <n v="55371.271800000002"/>
    <n v="10"/>
    <n v="48246.400000000001"/>
    <n v="4060431059"/>
    <n v="10"/>
    <n v="13.5"/>
    <n v="13.5"/>
    <n v="10"/>
    <n v="13.5"/>
    <n v="10"/>
    <n v="14"/>
    <n v="0"/>
    <s v="não"/>
    <n v="13.5"/>
    <n v="65001.058199999999"/>
    <n v="4814.8932000000004"/>
    <s v="NÃO"/>
    <n v="7222.3398000000007"/>
    <s v="SIM"/>
    <n v="7222.3398000000007"/>
  </r>
  <r>
    <s v="040604 - Cirurgia endovascular"/>
    <s v="Leste do Sul"/>
    <s v="Ponte Nova"/>
    <s v="31060 - Ponte Nova"/>
    <x v="0"/>
    <n v="7.9999999999999991"/>
    <n v="38519.145600000003"/>
    <n v="9"/>
    <n v="45937.77"/>
    <n v="4060431060"/>
    <n v="9"/>
    <n v="9"/>
    <n v="9"/>
    <n v="9"/>
    <n v="9"/>
    <n v="9"/>
    <n v="9"/>
    <n v="0"/>
    <s v="não"/>
    <n v="9"/>
    <n v="43334.038800000002"/>
    <n v="4814.8932000000004"/>
    <s v="NÃO"/>
    <n v="-4814.893200000005"/>
    <s v="SIM"/>
    <n v="-4814.893200000005"/>
  </r>
  <r>
    <s v="040604 - Cirurgia endovascular"/>
    <s v="Leste do Sul"/>
    <s v="Ponte Nova"/>
    <s v="31061 - Viçosa"/>
    <x v="0"/>
    <n v="1.9999999999999998"/>
    <n v="9629.7864000000009"/>
    <n v="0"/>
    <n v="0"/>
    <n v="4060431061"/>
    <n v="0"/>
    <n v="0"/>
    <n v="5.5"/>
    <n v="0"/>
    <n v="5.5"/>
    <n v="0"/>
    <n v="0"/>
    <n v="0"/>
    <s v=" "/>
    <n v="1.9999999999999998"/>
    <n v="9629.7864000000009"/>
    <n v="4814.8932000000004"/>
    <s v="NÃO"/>
    <n v="9629.786399999999"/>
    <m/>
    <n v="9629.786399999999"/>
  </r>
  <r>
    <s v="040604 - Cirurgia endovascular"/>
    <s v="Leste do Sul"/>
    <s v="Ponte Nova"/>
    <s v="31061 - Viçosa"/>
    <x v="8"/>
    <n v="3"/>
    <n v="14447.211600000001"/>
    <n v="0"/>
    <n v="0"/>
    <n v="4060431061"/>
    <n v="0"/>
    <n v="0"/>
    <n v="5.5"/>
    <n v="0"/>
    <n v="5.5"/>
    <n v="0"/>
    <n v="0"/>
    <n v="0"/>
    <s v=" "/>
    <n v="3.5000000000000004"/>
    <n v="16855.080000000002"/>
    <n v="4815.7371000000003"/>
    <s v="NÃO"/>
    <n v="14447.211300000001"/>
    <m/>
    <n v="14447.211300000001"/>
  </r>
  <r>
    <s v="040604 - Cirurgia endovascular"/>
    <s v="Nordeste"/>
    <s v="Teófilo Otoni"/>
    <s v="31062 - Águas Formosas"/>
    <x v="0"/>
    <n v="0.99999999999999989"/>
    <n v="4814.8932000000004"/>
    <n v="0"/>
    <n v="0"/>
    <n v="4060431062"/>
    <n v="0"/>
    <n v="0"/>
    <n v="2.5"/>
    <n v="0"/>
    <n v="2.5"/>
    <n v="0"/>
    <n v="0"/>
    <n v="0"/>
    <s v=" "/>
    <n v="1.5"/>
    <n v="7222.3397999999997"/>
    <n v="4814.8932000000004"/>
    <s v="NÃO"/>
    <n v="4814.8931999999995"/>
    <m/>
    <n v="4814.8931999999995"/>
  </r>
  <r>
    <s v="040604 - Cirurgia endovascular"/>
    <s v="Nordeste"/>
    <s v="Teófilo Otoni"/>
    <s v="31062 - Águas Formosas"/>
    <x v="14"/>
    <n v="0.99999999999999989"/>
    <n v="4401.6714000000002"/>
    <n v="0"/>
    <n v="0"/>
    <n v="4060431062"/>
    <n v="0"/>
    <n v="0"/>
    <n v="2.5"/>
    <n v="0"/>
    <n v="2.5"/>
    <n v="0"/>
    <n v="0"/>
    <n v="0"/>
    <s v=" "/>
    <n v="0.99999999999999989"/>
    <n v="4401.6714000000002"/>
    <n v="4401.6716999999999"/>
    <s v="NÃO"/>
    <n v="4401.671699999999"/>
    <m/>
    <n v="4401.671699999999"/>
  </r>
  <r>
    <s v="040604 - Cirurgia endovascular"/>
    <s v="Nordeste"/>
    <s v="Teófilo Otoni"/>
    <s v="31063 - Almenara"/>
    <x v="0"/>
    <n v="2.5"/>
    <n v="12037.233"/>
    <n v="1"/>
    <n v="4358.7700000000004"/>
    <n v="4060431063"/>
    <n v="1"/>
    <n v="3"/>
    <n v="7.5"/>
    <n v="1"/>
    <n v="7.5"/>
    <n v="1"/>
    <n v="8"/>
    <n v="0"/>
    <s v="não"/>
    <n v="3"/>
    <n v="14444.679599999999"/>
    <n v="4814.8932000000004"/>
    <s v="NÃO"/>
    <n v="7222.3398000000007"/>
    <s v="NÃO"/>
    <n v="7222.3398000000007"/>
  </r>
  <r>
    <s v="040604 - Cirurgia endovascular"/>
    <s v="Nordeste"/>
    <s v="Teófilo Otoni"/>
    <s v="31063 - Almenara"/>
    <x v="14"/>
    <n v="3.9999999999999996"/>
    <n v="17606.686799999999"/>
    <n v="0"/>
    <n v="0"/>
    <n v="4060431063"/>
    <n v="0"/>
    <n v="0"/>
    <n v="7.5"/>
    <n v="1"/>
    <n v="-0.5"/>
    <n v="0"/>
    <n v="0"/>
    <n v="0"/>
    <s v=" "/>
    <n v="4.5"/>
    <n v="19807.522799999999"/>
    <n v="4401.6716999999999"/>
    <s v="NÃO"/>
    <n v="17606.686799999996"/>
    <m/>
    <n v="17606.686799999996"/>
  </r>
  <r>
    <s v="040604 - Cirurgia endovascular"/>
    <s v="Nordeste"/>
    <s v="Teófilo Otoni"/>
    <s v="31064 - Araçuaí"/>
    <x v="0"/>
    <n v="2.5"/>
    <n v="12037.233"/>
    <n v="0"/>
    <n v="0"/>
    <n v="4060431064"/>
    <n v="0"/>
    <n v="0"/>
    <n v="4"/>
    <n v="0"/>
    <n v="4"/>
    <n v="0"/>
    <n v="0"/>
    <n v="0"/>
    <s v=" "/>
    <n v="3"/>
    <n v="14444.679599999999"/>
    <n v="4814.8932000000004"/>
    <s v="NÃO"/>
    <n v="12037.233"/>
    <m/>
    <n v="12037.233"/>
  </r>
  <r>
    <s v="040604 - Cirurgia endovascular"/>
    <s v="Nordeste"/>
    <s v="Teófilo Otoni"/>
    <s v="31064 - Araçuaí"/>
    <x v="14"/>
    <n v="0.99999999999999989"/>
    <n v="4401.6714000000002"/>
    <n v="0"/>
    <n v="0"/>
    <n v="4060431064"/>
    <n v="0"/>
    <n v="0"/>
    <n v="4"/>
    <n v="0"/>
    <n v="4"/>
    <n v="0"/>
    <n v="0"/>
    <n v="0"/>
    <s v=" "/>
    <n v="0.99999999999999989"/>
    <n v="4401.6714000000002"/>
    <n v="4401.6716999999999"/>
    <s v="NÃO"/>
    <n v="4401.671699999999"/>
    <m/>
    <n v="4401.671699999999"/>
  </r>
  <r>
    <s v="040604 - Cirurgia endovascular"/>
    <s v="Nordeste"/>
    <s v="Teófilo Otoni"/>
    <s v="31065 - Itaobim"/>
    <x v="0"/>
    <n v="0.99999999999999989"/>
    <n v="4814.8932000000004"/>
    <n v="0"/>
    <n v="0"/>
    <n v="4060431065"/>
    <n v="0"/>
    <n v="0"/>
    <n v="3.5"/>
    <n v="0"/>
    <n v="3.5"/>
    <n v="0"/>
    <n v="0"/>
    <n v="0"/>
    <s v=" "/>
    <n v="0.99999999999999989"/>
    <n v="4814.8932000000004"/>
    <n v="4814.8932000000004"/>
    <s v="NÃO"/>
    <n v="4814.8931999999995"/>
    <m/>
    <n v="4814.8931999999995"/>
  </r>
  <r>
    <s v="040604 - Cirurgia endovascular"/>
    <s v="Nordeste"/>
    <s v="Teófilo Otoni"/>
    <s v="31065 - Itaobim"/>
    <x v="14"/>
    <n v="1.9999999999999998"/>
    <n v="8803.3433999999997"/>
    <n v="0"/>
    <n v="0"/>
    <n v="4060431065"/>
    <n v="0"/>
    <n v="0"/>
    <n v="3.5"/>
    <n v="0"/>
    <n v="3.5"/>
    <n v="0"/>
    <n v="0"/>
    <n v="0"/>
    <s v=" "/>
    <n v="2.5"/>
    <n v="11004.179400000001"/>
    <n v="4401.6716999999999"/>
    <s v="NÃO"/>
    <n v="8803.3433999999979"/>
    <m/>
    <n v="8803.3433999999979"/>
  </r>
  <r>
    <s v="040604 - Cirurgia endovascular"/>
    <s v="Nordeste"/>
    <s v="Teófilo Otoni"/>
    <s v="31066 - Nanuque"/>
    <x v="0"/>
    <n v="0.99999999999999989"/>
    <n v="4814.8932000000004"/>
    <n v="1"/>
    <n v="4293.29"/>
    <n v="4060431066"/>
    <n v="1"/>
    <n v="0.99999999999999989"/>
    <n v="2.9999999999999996"/>
    <n v="1"/>
    <n v="2.9999999999999996"/>
    <n v="1"/>
    <n v="3"/>
    <n v="0"/>
    <s v="não"/>
    <n v="0.99999999999999989"/>
    <n v="4814.8932000000004"/>
    <n v="4814.8932000000004"/>
    <s v="NÃO"/>
    <n v="-5.3456052917510993E-13"/>
    <s v="NÃO"/>
    <n v="-4.7665094093929383E-13"/>
  </r>
  <r>
    <s v="040604 - Cirurgia endovascular"/>
    <s v="Nordeste"/>
    <s v="Teófilo Otoni"/>
    <s v="31066 - Nanuque"/>
    <x v="14"/>
    <n v="1.5"/>
    <n v="6602.5074000000004"/>
    <n v="0"/>
    <n v="0"/>
    <n v="4060431066"/>
    <n v="0"/>
    <n v="0"/>
    <n v="2.9999999999999996"/>
    <n v="1"/>
    <n v="-4.4408920985006262E-16"/>
    <n v="0"/>
    <n v="0"/>
    <n v="0"/>
    <s v=" "/>
    <n v="1.9999999999999998"/>
    <n v="8803.3433999999997"/>
    <n v="4401.6716999999999"/>
    <s v="NÃO"/>
    <n v="6602.5075500000003"/>
    <m/>
    <n v="6602.5075500000003"/>
  </r>
  <r>
    <s v="040604 - Cirurgia endovascular"/>
    <s v="Nordeste"/>
    <s v="Teófilo Otoni"/>
    <s v="31067 - Padre Paraíso"/>
    <x v="0"/>
    <n v="0.99999999999999989"/>
    <n v="4814.8932000000004"/>
    <n v="0"/>
    <n v="0"/>
    <n v="4060431067"/>
    <n v="0"/>
    <n v="0"/>
    <n v="2.5"/>
    <n v="0"/>
    <n v="2.5"/>
    <n v="0"/>
    <n v="0"/>
    <n v="0"/>
    <s v=" "/>
    <n v="1.5"/>
    <n v="7222.3397999999997"/>
    <n v="4814.8932000000004"/>
    <s v="NÃO"/>
    <n v="4814.8931999999995"/>
    <m/>
    <n v="4814.8931999999995"/>
  </r>
  <r>
    <s v="040604 - Cirurgia endovascular"/>
    <s v="Nordeste"/>
    <s v="Teófilo Otoni"/>
    <s v="31067 - Padre Paraíso"/>
    <x v="14"/>
    <n v="0.99999999999999989"/>
    <n v="4401.6714000000002"/>
    <n v="0"/>
    <n v="0"/>
    <n v="4060431067"/>
    <n v="0"/>
    <n v="0"/>
    <n v="2.5"/>
    <n v="0"/>
    <n v="2.5"/>
    <n v="0"/>
    <n v="0"/>
    <n v="0"/>
    <s v=" "/>
    <n v="0.99999999999999989"/>
    <n v="4401.6714000000002"/>
    <n v="4401.6716999999999"/>
    <s v="NÃO"/>
    <n v="4401.671699999999"/>
    <m/>
    <n v="4401.671699999999"/>
  </r>
  <r>
    <s v="040604 - Cirurgia endovascular"/>
    <s v="Nordeste"/>
    <s v="Teófilo Otoni"/>
    <s v="31068 - Pedra Azul"/>
    <x v="14"/>
    <n v="1.9999999999999998"/>
    <n v="8803.3433999999997"/>
    <n v="0"/>
    <n v="0"/>
    <n v="4060431068"/>
    <n v="0"/>
    <n v="0"/>
    <n v="2.5"/>
    <n v="0"/>
    <n v="2.5"/>
    <n v="0"/>
    <n v="0"/>
    <n v="0"/>
    <s v=" "/>
    <n v="2.5"/>
    <n v="11004.179400000001"/>
    <n v="4401.6716999999999"/>
    <s v="NÃO"/>
    <n v="8803.3433999999979"/>
    <m/>
    <n v="8803.3433999999979"/>
  </r>
  <r>
    <s v="040604 - Cirurgia endovascular"/>
    <s v="Nordeste"/>
    <s v="Teófilo Otoni"/>
    <s v="31069 - Teófilo Otoni/Malacacheta/Itambacuri"/>
    <x v="0"/>
    <n v="4.5"/>
    <n v="21667.019400000001"/>
    <n v="1"/>
    <n v="6593.04"/>
    <n v="4060431069"/>
    <n v="1"/>
    <n v="5.5"/>
    <n v="13.5"/>
    <n v="1"/>
    <n v="13.5"/>
    <n v="1"/>
    <n v="14"/>
    <n v="0"/>
    <s v="não"/>
    <n v="5.5"/>
    <n v="26481.9126"/>
    <n v="4814.8932000000004"/>
    <s v="NÃO"/>
    <n v="16852.126200000002"/>
    <s v="SIM"/>
    <n v="16852.126200000002"/>
  </r>
  <r>
    <s v="040604 - Cirurgia endovascular"/>
    <s v="Nordeste"/>
    <s v="Teófilo Otoni"/>
    <s v="31069 - Teófilo Otoni/Malacacheta/Itambacuri"/>
    <x v="14"/>
    <n v="7.0000000000000009"/>
    <n v="30811.7022"/>
    <n v="0"/>
    <n v="0"/>
    <n v="4060431069"/>
    <n v="0"/>
    <n v="0"/>
    <n v="13.5"/>
    <n v="1"/>
    <n v="-0.5"/>
    <n v="0"/>
    <n v="0"/>
    <n v="0"/>
    <s v=" "/>
    <n v="7.9999999999999991"/>
    <n v="35213.373599999999"/>
    <n v="4401.6716999999999"/>
    <s v="NÃO"/>
    <n v="30811.701900000004"/>
    <m/>
    <n v="30811.701900000004"/>
  </r>
  <r>
    <s v="040604 - Cirurgia endovascular"/>
    <s v="Triângulo do Sul"/>
    <s v="Uberaba"/>
    <s v="31070 - Araxá"/>
    <x v="0"/>
    <n v="0.99999999999999989"/>
    <n v="4814.8932000000004"/>
    <n v="0"/>
    <n v="0"/>
    <n v="4060431070"/>
    <n v="0"/>
    <n v="0"/>
    <n v="7"/>
    <n v="0"/>
    <n v="7"/>
    <n v="0"/>
    <n v="0"/>
    <n v="0"/>
    <s v=" "/>
    <n v="0.99999999999999989"/>
    <n v="4814.8932000000004"/>
    <n v="4814.8932000000004"/>
    <s v="NÃO"/>
    <n v="4814.8931999999995"/>
    <m/>
    <n v="4814.8931999999995"/>
  </r>
  <r>
    <s v="040604 - Cirurgia endovascular"/>
    <s v="Triângulo do Sul"/>
    <s v="Uberaba"/>
    <s v="31070 - Araxá"/>
    <x v="19"/>
    <n v="5"/>
    <n v="24518.4984"/>
    <n v="0"/>
    <n v="0"/>
    <n v="4060431070"/>
    <n v="0"/>
    <n v="0"/>
    <n v="7"/>
    <n v="0"/>
    <n v="7"/>
    <n v="0"/>
    <n v="0"/>
    <n v="0"/>
    <s v=" "/>
    <n v="6"/>
    <n v="29422.198199999999"/>
    <n v="4903.6997000000001"/>
    <s v="NÃO"/>
    <n v="24518.498500000002"/>
    <m/>
    <n v="24518.498500000002"/>
  </r>
  <r>
    <s v="040604 - Cirurgia endovascular"/>
    <s v="Triângulo do Sul"/>
    <s v="Uberaba"/>
    <s v="31071 - Frutal/Iturama"/>
    <x v="19"/>
    <n v="5.5"/>
    <n v="26970.348600000001"/>
    <n v="3"/>
    <n v="16135"/>
    <n v="4060431071"/>
    <n v="3"/>
    <n v="7.0000000000000009"/>
    <n v="7.0000000000000009"/>
    <n v="3"/>
    <n v="7.0000000000000009"/>
    <n v="3"/>
    <n v="7"/>
    <n v="0"/>
    <s v="não"/>
    <n v="7.0000000000000009"/>
    <n v="34325.898000000001"/>
    <n v="4903.6997000000001"/>
    <s v="NÃO"/>
    <n v="12259.249250000001"/>
    <s v="SIM"/>
    <n v="12259.249250000001"/>
  </r>
  <r>
    <s v="040604 - Cirurgia endovascular"/>
    <s v="Triângulo do Sul"/>
    <s v="Uberaba"/>
    <s v="31072 - Uberaba"/>
    <x v="0"/>
    <n v="2.5"/>
    <n v="12037.233"/>
    <n v="0"/>
    <n v="0"/>
    <n v="4060431072"/>
    <n v="0"/>
    <n v="0"/>
    <n v="15.500000000000002"/>
    <n v="4"/>
    <n v="15.500000000000002"/>
    <n v="4"/>
    <n v="0"/>
    <n v="0"/>
    <s v=" "/>
    <n v="3"/>
    <n v="14444.679599999999"/>
    <n v="4814.8932000000004"/>
    <s v="NÃO"/>
    <n v="12037.233"/>
    <m/>
    <n v="12037.233"/>
  </r>
  <r>
    <s v="040604 - Cirurgia endovascular"/>
    <s v="Triângulo do Sul"/>
    <s v="Uberaba"/>
    <s v="31072 - Uberaba"/>
    <x v="19"/>
    <n v="10.5"/>
    <n v="51488.847000000002"/>
    <n v="4"/>
    <n v="17718.560000000001"/>
    <n v="4060431072"/>
    <n v="4"/>
    <n v="12.500000000000002"/>
    <n v="15.500000000000002"/>
    <n v="4"/>
    <n v="15.500000000000002"/>
    <n v="4"/>
    <n v="16"/>
    <n v="0"/>
    <s v="não"/>
    <n v="12.500000000000002"/>
    <n v="61296.245999999999"/>
    <n v="4903.6997000000001"/>
    <s v="NÃO"/>
    <n v="31874.048050000001"/>
    <s v="NÃO"/>
    <n v="31874.048050000001"/>
  </r>
  <r>
    <s v="040604 - Cirurgia endovascular"/>
    <s v="Triângulo do Norte"/>
    <s v="Uberlândia"/>
    <s v="31073 - Ituiutaba"/>
    <x v="5"/>
    <n v="0"/>
    <n v="0"/>
    <n v="1"/>
    <n v="4111.38"/>
    <n v="4060431073"/>
    <n v="0"/>
    <n v="0"/>
    <n v="7.5"/>
    <n v="3"/>
    <n v="7.5"/>
    <n v="3"/>
    <n v="0"/>
    <n v="0"/>
    <s v=" "/>
    <n v="0"/>
    <n v="0"/>
    <n v="4273.1481999999996"/>
    <s v=""/>
    <n v="-4273.1481999999996"/>
    <s v="NÃO"/>
    <n v="-4111.38"/>
  </r>
  <r>
    <s v="040604 - Cirurgia endovascular"/>
    <s v="Triângulo do Norte"/>
    <s v="Uberlândia"/>
    <s v="31073 - Ituiutaba"/>
    <x v="6"/>
    <n v="6.4999999999999991"/>
    <n v="33904.686600000001"/>
    <n v="3"/>
    <n v="10709.66"/>
    <n v="4060431073"/>
    <n v="3"/>
    <n v="7.5"/>
    <n v="7.5"/>
    <n v="3"/>
    <n v="7.5"/>
    <n v="3"/>
    <n v="8"/>
    <n v="0"/>
    <s v="não"/>
    <n v="7.5"/>
    <n v="39120.792000000001"/>
    <n v="5216.1055999999999"/>
    <s v="NÃO"/>
    <n v="18256.369599999995"/>
    <s v="NÃO"/>
    <n v="18256.369599999995"/>
  </r>
  <r>
    <s v="040604 - Cirurgia endovascular"/>
    <s v="Triângulo do Norte"/>
    <s v="Uberlândia"/>
    <s v="31074 - Patrocínio/Monte Carmelo"/>
    <x v="6"/>
    <n v="6.4999999999999991"/>
    <n v="33904.686600000001"/>
    <n v="2"/>
    <n v="9561.52"/>
    <n v="4060431074"/>
    <n v="2"/>
    <n v="7.9999999999999991"/>
    <n v="7.9999999999999991"/>
    <n v="2"/>
    <n v="7.9999999999999991"/>
    <n v="2"/>
    <n v="8"/>
    <n v="0"/>
    <s v="não"/>
    <n v="7.9999999999999991"/>
    <n v="41728.845000000001"/>
    <n v="5216.1055999999999"/>
    <s v="NÃO"/>
    <n v="23472.475199999993"/>
    <s v="NÃO"/>
    <n v="23472.475199999993"/>
  </r>
  <r>
    <s v="040604 - Cirurgia endovascular"/>
    <s v="Triângulo do Norte"/>
    <s v="Uberlândia"/>
    <s v="31075 - Uberlândia/Araguari"/>
    <x v="6"/>
    <n v="29.500000000000004"/>
    <n v="153875.11499999999"/>
    <n v="24"/>
    <n v="82124.58"/>
    <n v="4060431075"/>
    <n v="24"/>
    <n v="35"/>
    <n v="35"/>
    <n v="24"/>
    <n v="35"/>
    <n v="24"/>
    <n v="35"/>
    <n v="0"/>
    <s v="não"/>
    <n v="35"/>
    <n v="182563.69620000001"/>
    <n v="5216.1055999999999"/>
    <s v="NÃO"/>
    <n v="28688.580800000018"/>
    <s v="NÃO"/>
    <n v="28688.580800000018"/>
  </r>
  <r>
    <s v="040604 - Cirurgia endovascular"/>
    <s v="Norte"/>
    <s v="Montes Claros"/>
    <s v="31076 - Manga"/>
    <x v="14"/>
    <n v="1.9999999999999998"/>
    <n v="8803.3433999999997"/>
    <n v="1"/>
    <n v="3891.93"/>
    <n v="4060431076"/>
    <n v="1"/>
    <n v="2.5"/>
    <n v="2.5"/>
    <n v="1"/>
    <n v="2.5"/>
    <n v="1"/>
    <n v="3"/>
    <n v="0"/>
    <s v="não"/>
    <n v="2.5"/>
    <n v="11004.179400000001"/>
    <n v="4401.6716999999999"/>
    <s v="NÃO"/>
    <n v="4401.671699999999"/>
    <s v="NÃO"/>
    <n v="4401.671699999999"/>
  </r>
  <r>
    <s v="040604 - Cirurgia endovascular"/>
    <s v="Noroeste"/>
    <s v="Patos de Minas"/>
    <s v="31077 - João Pinheiro"/>
    <x v="2"/>
    <n v="1.5"/>
    <n v="6901.8371999999999"/>
    <n v="0"/>
    <n v="0"/>
    <n v="4060431077"/>
    <n v="0"/>
    <n v="0"/>
    <n v="2.9999999999999996"/>
    <n v="0"/>
    <n v="2.9999999999999996"/>
    <n v="0"/>
    <n v="0"/>
    <n v="0"/>
    <s v=" "/>
    <n v="1.9999999999999998"/>
    <n v="9202.4495999999999"/>
    <n v="4601.2248"/>
    <s v="NÃO"/>
    <n v="6901.8371999999999"/>
    <m/>
    <n v="6901.8371999999999"/>
  </r>
  <r>
    <s v="040604 - Cirurgia endovascular"/>
    <s v="Noroeste"/>
    <s v="Patos de Minas"/>
    <s v="31077 - João Pinheiro"/>
    <x v="5"/>
    <n v="0.99999999999999989"/>
    <n v="4273.1484"/>
    <n v="0"/>
    <n v="0"/>
    <n v="4060431077"/>
    <n v="0"/>
    <n v="0"/>
    <n v="2.9999999999999996"/>
    <n v="0"/>
    <n v="2.9999999999999996"/>
    <n v="0"/>
    <n v="0"/>
    <n v="0"/>
    <s v=" "/>
    <n v="0.99999999999999989"/>
    <n v="4273.1484"/>
    <n v="4273.1481999999996"/>
    <s v="NÃO"/>
    <n v="4273.1481999999987"/>
    <m/>
    <n v="4273.1481999999987"/>
  </r>
  <r>
    <s v="040605 - Eletrofisiologia"/>
    <s v="Sul"/>
    <s v="Passos - RS São S Paraíso"/>
    <s v="31001 - Alfenas/Machado"/>
    <x v="4"/>
    <n v="4.5"/>
    <n v="19689.5766"/>
    <n v="1"/>
    <n v="4603.8"/>
    <n v="4060531001"/>
    <n v="1"/>
    <n v="5.5"/>
    <n v="5.5"/>
    <n v="1"/>
    <n v="5.5"/>
    <n v="1"/>
    <n v="6"/>
    <n v="0"/>
    <s v="não"/>
    <n v="5.5"/>
    <n v="24065.038199999999"/>
    <n v="4375.4615000000003"/>
    <s v="NÃO"/>
    <n v="15314.115250000001"/>
    <s v="SIM"/>
    <n v="15314.115250000001"/>
  </r>
  <r>
    <s v="040605 - Eletrofisiologia"/>
    <s v="Sul"/>
    <s v="Passos - RS São S Paraíso"/>
    <s v="31002 - Guaxupé"/>
    <x v="4"/>
    <n v="2.5"/>
    <n v="10938.654"/>
    <n v="0"/>
    <n v="0"/>
    <n v="4060531002"/>
    <n v="0"/>
    <n v="0"/>
    <n v="2.5"/>
    <n v="0"/>
    <n v="2.5"/>
    <n v="0"/>
    <n v="0"/>
    <n v="0"/>
    <s v=" "/>
    <n v="2.5"/>
    <n v="10938.654"/>
    <n v="4375.4615000000003"/>
    <s v="NÃO"/>
    <n v="10938.653750000001"/>
    <m/>
    <n v="10938.653750000001"/>
  </r>
  <r>
    <s v="040605 - Eletrofisiologia"/>
    <s v="Sul"/>
    <s v="Pouso Alegre"/>
    <s v="31003 - Itajubá"/>
    <x v="1"/>
    <n v="3"/>
    <n v="12604.825800000001"/>
    <n v="4"/>
    <n v="19116.59"/>
    <n v="4060531003"/>
    <n v="4"/>
    <n v="3.5000000000000004"/>
    <n v="3.5000000000000004"/>
    <n v="4"/>
    <n v="3.5000000000000004"/>
    <n v="4"/>
    <n v="4"/>
    <n v="0"/>
    <s v="não"/>
    <n v="3.5000000000000004"/>
    <n v="14705.6304"/>
    <n v="4201.6086999999998"/>
    <s v="NÃO"/>
    <n v="-4201.6086999999998"/>
    <s v="SIM"/>
    <n v="-4201.6086999999998"/>
  </r>
  <r>
    <s v="040605 - Eletrofisiologia"/>
    <s v="Sul"/>
    <s v="Varginha"/>
    <s v="31004 - Lavras"/>
    <x v="0"/>
    <n v="0"/>
    <n v="0"/>
    <n v="2"/>
    <n v="8696.39"/>
    <n v="4060531004"/>
    <n v="0"/>
    <n v="0"/>
    <n v="3"/>
    <n v="1"/>
    <n v="3"/>
    <n v="1"/>
    <n v="0"/>
    <n v="0"/>
    <s v=" "/>
    <n v="0"/>
    <n v="0"/>
    <n v="4344.4811"/>
    <s v=""/>
    <n v="-8688.9621999999999"/>
    <s v="SIM"/>
    <n v="-8688.9621999999999"/>
  </r>
  <r>
    <s v="040605 - Eletrofisiologia"/>
    <s v="Sul"/>
    <s v="Varginha"/>
    <s v="31004 - Lavras"/>
    <x v="1"/>
    <n v="2.5"/>
    <n v="10504.0218"/>
    <n v="1"/>
    <n v="4900.01"/>
    <n v="4060531004"/>
    <n v="1"/>
    <n v="3"/>
    <n v="3"/>
    <n v="1"/>
    <n v="3"/>
    <n v="1"/>
    <n v="3"/>
    <n v="0"/>
    <s v="não"/>
    <n v="3"/>
    <n v="12604.825800000001"/>
    <n v="4201.6086999999998"/>
    <s v="NÃO"/>
    <n v="6302.4130499999992"/>
    <s v="SIM"/>
    <n v="6302.4130499999992"/>
  </r>
  <r>
    <s v="040605 - Eletrofisiologia"/>
    <s v="Sul"/>
    <s v="Passos - RS Passos"/>
    <s v="31005 - Passos/Piumhi"/>
    <x v="1"/>
    <n v="0"/>
    <n v="0"/>
    <n v="1"/>
    <n v="4645.3500000000004"/>
    <n v="4060531005"/>
    <n v="0"/>
    <n v="0"/>
    <n v="5"/>
    <n v="0"/>
    <n v="5"/>
    <n v="0"/>
    <n v="0"/>
    <n v="0"/>
    <s v=" "/>
    <n v="0"/>
    <n v="0"/>
    <n v="4201.6086999999998"/>
    <s v=""/>
    <n v="-4201.6086999999998"/>
    <s v="SIM"/>
    <n v="-4201.6086999999998"/>
  </r>
  <r>
    <s v="040605 - Eletrofisiologia"/>
    <s v="Sul"/>
    <s v="Passos - RS Passos"/>
    <s v="31005 - Passos/Piumhi"/>
    <x v="4"/>
    <n v="3.9999999999999996"/>
    <n v="17501.845799999999"/>
    <n v="0"/>
    <n v="0"/>
    <n v="4060531005"/>
    <n v="0"/>
    <n v="0"/>
    <n v="5"/>
    <n v="0"/>
    <n v="5"/>
    <n v="0"/>
    <n v="0"/>
    <n v="0"/>
    <s v=" "/>
    <n v="5"/>
    <n v="21877.307400000002"/>
    <n v="4375.4615000000003"/>
    <s v="NÃO"/>
    <n v="17501.845999999998"/>
    <m/>
    <n v="17501.845999999998"/>
  </r>
  <r>
    <s v="040605 - Eletrofisiologia"/>
    <s v="Sul"/>
    <s v="Pouso Alegre"/>
    <s v="31006 - Poços de Caldas"/>
    <x v="1"/>
    <n v="3"/>
    <n v="12604.825800000001"/>
    <n v="1"/>
    <n v="5262.05"/>
    <n v="4060531006"/>
    <n v="1"/>
    <n v="3.5000000000000004"/>
    <n v="3.5000000000000004"/>
    <n v="1"/>
    <n v="3.5000000000000004"/>
    <n v="1"/>
    <n v="4"/>
    <n v="0"/>
    <s v="não"/>
    <n v="3.5000000000000004"/>
    <n v="14705.6304"/>
    <n v="4201.6086999999998"/>
    <s v="NÃO"/>
    <n v="8403.2173999999995"/>
    <s v="SIM"/>
    <n v="8403.2173999999995"/>
  </r>
  <r>
    <s v="040605 - Eletrofisiologia"/>
    <s v="Sul"/>
    <s v="Pouso Alegre"/>
    <s v="31007 - Pouso Alegre"/>
    <x v="4"/>
    <n v="7.0000000000000009"/>
    <n v="30628.230599999999"/>
    <n v="11"/>
    <n v="50610.65"/>
    <n v="4060531007"/>
    <n v="11"/>
    <n v="8.5"/>
    <n v="8.5"/>
    <n v="11"/>
    <n v="8.5"/>
    <n v="11"/>
    <n v="9"/>
    <n v="0"/>
    <s v="não"/>
    <n v="8.5"/>
    <n v="37191.423000000003"/>
    <n v="4375.4615000000003"/>
    <s v="SIM"/>
    <n v="-8750.922999999997"/>
    <s v="SIM"/>
    <n v="-8750.922999999997"/>
  </r>
  <r>
    <s v="040605 - Eletrofisiologia"/>
    <s v="Sul"/>
    <s v="Varginha"/>
    <s v="31008 - São Lourenço"/>
    <x v="4"/>
    <n v="3.9999999999999996"/>
    <n v="17501.845799999999"/>
    <n v="0"/>
    <n v="0"/>
    <n v="4060531008"/>
    <n v="0"/>
    <n v="0"/>
    <n v="4.5"/>
    <n v="0"/>
    <n v="4.5"/>
    <n v="0"/>
    <n v="0"/>
    <n v="0"/>
    <s v=" "/>
    <n v="4.5"/>
    <n v="19689.5766"/>
    <n v="4375.4615000000003"/>
    <s v="NÃO"/>
    <n v="17501.845999999998"/>
    <m/>
    <n v="17501.845999999998"/>
  </r>
  <r>
    <s v="040605 - Eletrofisiologia"/>
    <s v="Sul"/>
    <s v="Passos - RS São S Paraíso"/>
    <s v="31009 - São Sebastião do Paraíso"/>
    <x v="4"/>
    <n v="1.9999999999999998"/>
    <n v="8750.9231999999993"/>
    <n v="0"/>
    <n v="0"/>
    <n v="4060531009"/>
    <n v="0"/>
    <n v="0"/>
    <n v="1.9999999999999998"/>
    <n v="0"/>
    <n v="1.9999999999999998"/>
    <n v="0"/>
    <n v="0"/>
    <n v="0"/>
    <s v=" "/>
    <n v="1.9999999999999998"/>
    <n v="8750.9231999999993"/>
    <n v="4375.4615000000003"/>
    <s v="NÃO"/>
    <n v="8750.9229999999989"/>
    <m/>
    <n v="8750.9229999999989"/>
  </r>
  <r>
    <s v="040605 - Eletrofisiologia"/>
    <s v="Sul"/>
    <s v="Varginha"/>
    <s v="31010 - Três Corações"/>
    <x v="1"/>
    <n v="1.9999999999999998"/>
    <n v="8403.2171999999991"/>
    <n v="1"/>
    <n v="4693.43"/>
    <n v="4060531010"/>
    <n v="1"/>
    <n v="1.9999999999999998"/>
    <n v="1.9999999999999998"/>
    <n v="1"/>
    <n v="1.9999999999999998"/>
    <n v="1"/>
    <n v="2"/>
    <n v="0"/>
    <s v="não"/>
    <n v="1.9999999999999998"/>
    <n v="8403.2171999999991"/>
    <n v="4201.6086999999998"/>
    <s v="NÃO"/>
    <n v="4201.6086999999989"/>
    <s v="SIM"/>
    <n v="4201.6086999999989"/>
  </r>
  <r>
    <s v="040605 - Eletrofisiologia"/>
    <s v="Sul"/>
    <s v="Varginha"/>
    <s v="31011 - Três Pontas"/>
    <x v="4"/>
    <n v="1.9999999999999998"/>
    <n v="8750.9231999999993"/>
    <n v="0"/>
    <n v="0"/>
    <n v="4060531011"/>
    <n v="0"/>
    <n v="0"/>
    <n v="1.9999999999999998"/>
    <n v="0"/>
    <n v="1.9999999999999998"/>
    <n v="0"/>
    <n v="0"/>
    <n v="0"/>
    <s v=" "/>
    <n v="1.9999999999999998"/>
    <n v="8750.9231999999993"/>
    <n v="4375.4615000000003"/>
    <s v="NÃO"/>
    <n v="8750.9229999999989"/>
    <m/>
    <n v="8750.9229999999989"/>
  </r>
  <r>
    <s v="040605 - Eletrofisiologia"/>
    <s v="Sul"/>
    <s v="Varginha"/>
    <s v="31012 - Varginha"/>
    <x v="0"/>
    <n v="0"/>
    <n v="0"/>
    <n v="1"/>
    <n v="4306.34"/>
    <n v="4060531012"/>
    <n v="0"/>
    <n v="0"/>
    <n v="3"/>
    <n v="0"/>
    <n v="3"/>
    <n v="0"/>
    <n v="0"/>
    <n v="0"/>
    <s v=" "/>
    <n v="0"/>
    <n v="0"/>
    <n v="4344.4811"/>
    <s v=""/>
    <n v="-4344.4811"/>
    <s v="NÃO"/>
    <n v="-4306.34"/>
  </r>
  <r>
    <s v="040605 - Eletrofisiologia"/>
    <s v="Sul"/>
    <s v="Varginha"/>
    <s v="31012 - Varginha"/>
    <x v="1"/>
    <n v="2.5"/>
    <n v="10504.0218"/>
    <n v="0"/>
    <n v="0"/>
    <n v="4060531012"/>
    <n v="0"/>
    <n v="0"/>
    <n v="3"/>
    <n v="0"/>
    <n v="3"/>
    <n v="0"/>
    <n v="0"/>
    <n v="0"/>
    <s v=" "/>
    <n v="3"/>
    <n v="12604.825800000001"/>
    <n v="4201.6086999999998"/>
    <s v="NÃO"/>
    <n v="10504.02175"/>
    <m/>
    <n v="10504.02175"/>
  </r>
  <r>
    <s v="040605 - Eletrofisiologia"/>
    <s v="Centro Sul"/>
    <s v="Centro Sul"/>
    <s v="31013 - Barbacena"/>
    <x v="0"/>
    <n v="1.5"/>
    <n v="6516.7218000000003"/>
    <n v="1"/>
    <n v="4753.9799999999996"/>
    <n v="4060531013"/>
    <n v="1"/>
    <n v="1.5"/>
    <n v="4"/>
    <n v="1"/>
    <n v="4"/>
    <n v="1"/>
    <n v="4"/>
    <n v="0"/>
    <s v="não"/>
    <n v="1.5"/>
    <n v="6516.7218000000003"/>
    <n v="4344.4811"/>
    <s v="NÃO"/>
    <n v="2172.24055"/>
    <s v="SIM"/>
    <n v="2172.24055"/>
  </r>
  <r>
    <s v="040605 - Eletrofisiologia"/>
    <s v="Centro Sul"/>
    <s v="Centro Sul"/>
    <s v="31013 - Barbacena"/>
    <x v="8"/>
    <n v="1.9999999999999998"/>
    <n v="10285.7652"/>
    <n v="0"/>
    <n v="0"/>
    <n v="4060531013"/>
    <n v="0"/>
    <n v="0"/>
    <n v="4"/>
    <n v="1"/>
    <n v="0"/>
    <n v="0"/>
    <n v="0"/>
    <n v="0"/>
    <s v=" "/>
    <n v="2.5"/>
    <n v="12857.206200000001"/>
    <n v="5142.8825999999999"/>
    <s v="NÃO"/>
    <n v="10285.765199999998"/>
    <m/>
    <n v="10285.765199999998"/>
  </r>
  <r>
    <s v="040605 - Eletrofisiologia"/>
    <s v="Centro Sul"/>
    <s v="Centro Sul"/>
    <s v="31014 - Conselheiro Lafaiete/Congonhas"/>
    <x v="0"/>
    <n v="4.5"/>
    <n v="19550.164799999999"/>
    <n v="2"/>
    <n v="10309.89"/>
    <n v="4060531014"/>
    <n v="2"/>
    <n v="5"/>
    <n v="5"/>
    <n v="2"/>
    <n v="5"/>
    <n v="2"/>
    <n v="5"/>
    <n v="0"/>
    <s v="não"/>
    <n v="5"/>
    <n v="21722.4054"/>
    <n v="4344.4811"/>
    <s v="NÃO"/>
    <n v="10861.20275"/>
    <s v="SIM"/>
    <n v="10861.20275"/>
  </r>
  <r>
    <s v="040605 - Eletrofisiologia"/>
    <s v="Centro Sul"/>
    <s v="Centro Sul"/>
    <s v="31015 - São João del Rei"/>
    <x v="0"/>
    <n v="1.5"/>
    <n v="6516.7218000000003"/>
    <n v="2"/>
    <n v="12113.24"/>
    <n v="4060531015"/>
    <n v="2"/>
    <n v="1.5"/>
    <n v="4"/>
    <n v="5"/>
    <n v="4"/>
    <n v="5"/>
    <n v="2"/>
    <n v="0"/>
    <s v="não"/>
    <n v="1.5"/>
    <n v="6516.7218000000003"/>
    <n v="4344.4811"/>
    <s v="NÃO"/>
    <n v="-2172.24055"/>
    <s v="SIM"/>
    <n v="-2172.24055"/>
  </r>
  <r>
    <s v="040605 - Eletrofisiologia"/>
    <s v="Centro Sul"/>
    <s v="Centro Sul"/>
    <s v="31015 - São João del Rei"/>
    <x v="8"/>
    <n v="1.9999999999999998"/>
    <n v="10285.7652"/>
    <n v="3"/>
    <n v="15887.6"/>
    <n v="4060531015"/>
    <n v="3"/>
    <n v="2.5"/>
    <n v="4"/>
    <n v="5"/>
    <n v="2"/>
    <n v="3"/>
    <n v="2"/>
    <n v="0"/>
    <s v="não"/>
    <n v="2.5"/>
    <n v="12857.206200000001"/>
    <n v="5142.8825999999999"/>
    <s v="SIM"/>
    <n v="-1.1419493350928178E-12"/>
    <s v="SIM"/>
    <n v="-1.1419493350928178E-12"/>
  </r>
  <r>
    <s v="040605 - Eletrofisiologia"/>
    <s v="Centro"/>
    <s v="Belo Horizonte"/>
    <s v="31016 - Belo Horizonte/Nova Lima/Caeté"/>
    <x v="0"/>
    <n v="49.5"/>
    <n v="215051.81460000001"/>
    <n v="59"/>
    <n v="255211.71"/>
    <n v="4060531016"/>
    <n v="59"/>
    <n v="57.999999999999993"/>
    <n v="57.999999999999993"/>
    <n v="59"/>
    <n v="57.999999999999993"/>
    <n v="59"/>
    <n v="58"/>
    <n v="0"/>
    <s v="não"/>
    <n v="57.999999999999993"/>
    <n v="251979.90359999999"/>
    <n v="4344.4811"/>
    <s v="SIM"/>
    <n v="-36928.089350000002"/>
    <s v="NÃO"/>
    <n v="-36767.788728813553"/>
  </r>
  <r>
    <s v="040605 - Eletrofisiologia"/>
    <s v="Centro"/>
    <s v="Belo Horizonte"/>
    <s v="31017 - Betim"/>
    <x v="0"/>
    <n v="10"/>
    <n v="43444.810799999999"/>
    <n v="3"/>
    <n v="15048.79"/>
    <n v="4060531017"/>
    <n v="3"/>
    <n v="11.5"/>
    <n v="11.5"/>
    <n v="3"/>
    <n v="11.5"/>
    <n v="3"/>
    <n v="12"/>
    <n v="0"/>
    <s v="não"/>
    <n v="11.5"/>
    <n v="49961.532599999999"/>
    <n v="4344.4811"/>
    <s v="NÃO"/>
    <n v="30411.367699999999"/>
    <s v="SIM"/>
    <n v="30411.367699999999"/>
  </r>
  <r>
    <s v="040605 - Eletrofisiologia"/>
    <s v="Centro"/>
    <s v="Belo Horizonte"/>
    <s v="31018 - Contagem"/>
    <x v="0"/>
    <n v="12"/>
    <n v="52133.773200000003"/>
    <n v="9"/>
    <n v="42164.88"/>
    <n v="4060531018"/>
    <n v="9"/>
    <n v="14.000000000000002"/>
    <n v="14.000000000000002"/>
    <n v="9"/>
    <n v="14.000000000000002"/>
    <n v="9"/>
    <n v="14"/>
    <n v="0"/>
    <s v="não"/>
    <n v="14.000000000000002"/>
    <n v="60822.7356"/>
    <n v="4344.4811"/>
    <s v="NÃO"/>
    <n v="13033.443299999999"/>
    <s v="SIM"/>
    <n v="13033.443299999999"/>
  </r>
  <r>
    <s v="040605 - Eletrofisiologia"/>
    <s v="Centro"/>
    <s v="Sete lagoas"/>
    <s v="31019 - Curvelo"/>
    <x v="0"/>
    <n v="2.5"/>
    <n v="10861.203"/>
    <n v="6"/>
    <n v="21740.65"/>
    <n v="4060531019"/>
    <n v="6"/>
    <n v="3"/>
    <n v="3"/>
    <n v="6"/>
    <n v="3"/>
    <n v="6"/>
    <n v="3"/>
    <n v="0"/>
    <s v="não"/>
    <n v="3"/>
    <n v="13033.442999999999"/>
    <n v="4344.4811"/>
    <s v="SIM"/>
    <n v="-2172.24055"/>
    <s v="NÃO"/>
    <n v="-1811.7208333333335"/>
  </r>
  <r>
    <s v="040605 - Eletrofisiologia"/>
    <s v="Centro"/>
    <s v="Belo Horizonte"/>
    <s v="31020 - Guanhães"/>
    <x v="0"/>
    <n v="1.9999999999999998"/>
    <n v="8688.9624000000003"/>
    <n v="2"/>
    <n v="9698.36"/>
    <n v="4060531020"/>
    <n v="2"/>
    <n v="1.9999999999999998"/>
    <n v="1.9999999999999998"/>
    <n v="2"/>
    <n v="1.9999999999999998"/>
    <n v="2"/>
    <n v="2"/>
    <n v="0"/>
    <s v="não"/>
    <n v="1.9999999999999998"/>
    <n v="8688.9624000000003"/>
    <n v="4344.4811"/>
    <s v="NÃO"/>
    <n v="-9.6466858945376543E-13"/>
    <s v="SIM"/>
    <n v="-9.6466858945376543E-13"/>
  </r>
  <r>
    <s v="040605 - Eletrofisiologia"/>
    <s v="Centro"/>
    <s v="Belo Horizonte"/>
    <s v="31021 - Itabira"/>
    <x v="0"/>
    <n v="3.5000000000000004"/>
    <n v="15205.6836"/>
    <n v="3"/>
    <n v="11265.13"/>
    <n v="4060531021"/>
    <n v="3"/>
    <n v="3.9999999999999996"/>
    <n v="3.9999999999999996"/>
    <n v="3"/>
    <n v="3.9999999999999996"/>
    <n v="3"/>
    <n v="4"/>
    <n v="0"/>
    <s v="não"/>
    <n v="3.9999999999999996"/>
    <n v="17377.924200000001"/>
    <n v="4344.4811"/>
    <s v="NÃO"/>
    <n v="2172.2405500000018"/>
    <s v="NÃO"/>
    <n v="2172.2405500000018"/>
  </r>
  <r>
    <s v="040605 - Eletrofisiologia"/>
    <s v="Centro"/>
    <s v="Belo Horizonte"/>
    <s v="31022 - Ouro Preto"/>
    <x v="0"/>
    <n v="2.5"/>
    <n v="10861.203"/>
    <n v="1"/>
    <n v="4382.07"/>
    <n v="4060531022"/>
    <n v="1"/>
    <n v="3"/>
    <n v="3"/>
    <n v="1"/>
    <n v="3"/>
    <n v="1"/>
    <n v="3"/>
    <n v="0"/>
    <s v="não"/>
    <n v="3"/>
    <n v="13033.442999999999"/>
    <n v="4344.4811"/>
    <s v="NÃO"/>
    <n v="6516.7216499999995"/>
    <s v="SIM"/>
    <n v="6516.7216499999995"/>
  </r>
  <r>
    <s v="040605 - Eletrofisiologia"/>
    <s v="Centro"/>
    <s v="Belo Horizonte"/>
    <s v="31023 - João Monlevade"/>
    <x v="0"/>
    <n v="1.9999999999999998"/>
    <n v="8688.9624000000003"/>
    <n v="1"/>
    <n v="3471.21"/>
    <n v="4060531023"/>
    <n v="1"/>
    <n v="2.5"/>
    <n v="2.5"/>
    <n v="1"/>
    <n v="2.5"/>
    <n v="1"/>
    <n v="3"/>
    <n v="0"/>
    <s v="não"/>
    <n v="2.5"/>
    <n v="10861.203"/>
    <n v="4344.4811"/>
    <s v="NÃO"/>
    <n v="4344.4810999999991"/>
    <s v="NÃO"/>
    <n v="4344.4810999999991"/>
  </r>
  <r>
    <s v="040605 - Eletrofisiologia"/>
    <s v="Centro"/>
    <s v="Sete lagoas"/>
    <s v="31024 - Sete Lagoas"/>
    <x v="0"/>
    <n v="6.4999999999999991"/>
    <n v="28239.127199999999"/>
    <n v="5"/>
    <n v="22890.48"/>
    <n v="4060531024"/>
    <n v="5"/>
    <n v="7.5"/>
    <n v="7.5"/>
    <n v="5"/>
    <n v="7.5"/>
    <n v="5"/>
    <n v="8"/>
    <n v="0"/>
    <s v="não"/>
    <n v="7.5"/>
    <n v="32583.608400000001"/>
    <n v="4344.4811"/>
    <s v="NÃO"/>
    <n v="6516.7216499999959"/>
    <s v="SIM"/>
    <n v="6516.7216499999959"/>
  </r>
  <r>
    <s v="040605 - Eletrofisiologia"/>
    <s v="Centro"/>
    <s v="Belo Horizonte"/>
    <s v="31025 - Vespasiano"/>
    <x v="0"/>
    <n v="3.9999999999999996"/>
    <n v="17377.924200000001"/>
    <n v="4"/>
    <n v="16295.7"/>
    <n v="4060531025"/>
    <n v="4"/>
    <n v="4.5"/>
    <n v="4.5"/>
    <n v="4"/>
    <n v="4.5"/>
    <n v="4"/>
    <n v="5"/>
    <n v="0"/>
    <s v="não"/>
    <n v="4.5"/>
    <n v="19550.164799999999"/>
    <n v="4344.4811"/>
    <s v="NÃO"/>
    <n v="-1.9293371789075309E-12"/>
    <s v="NÃO"/>
    <n v="-1.8091861342384164E-12"/>
  </r>
  <r>
    <s v="040605 - Eletrofisiologia"/>
    <s v="Jequitinhonha"/>
    <s v="Jequitinhonha"/>
    <s v="31026 - Diamantina"/>
    <x v="0"/>
    <n v="2.5"/>
    <n v="10861.203"/>
    <n v="2"/>
    <n v="6994.22"/>
    <n v="4060531026"/>
    <n v="2"/>
    <n v="3"/>
    <n v="3"/>
    <n v="2"/>
    <n v="3"/>
    <n v="2"/>
    <n v="3"/>
    <n v="0"/>
    <s v="não"/>
    <n v="3"/>
    <n v="13033.442999999999"/>
    <n v="4344.4811"/>
    <s v="NÃO"/>
    <n v="2172.24055"/>
    <s v="NÃO"/>
    <n v="2172.24055"/>
  </r>
  <r>
    <s v="040605 - Eletrofisiologia"/>
    <s v="Jequitinhonha"/>
    <s v="Jequitinhonha"/>
    <s v="31027 - Minas Novas/Turmalina/Capelinha"/>
    <x v="0"/>
    <n v="1.9999999999999998"/>
    <n v="8688.9624000000003"/>
    <n v="2"/>
    <n v="12130.87"/>
    <n v="4060531027"/>
    <n v="2"/>
    <n v="1.9999999999999998"/>
    <n v="1.9999999999999998"/>
    <n v="2"/>
    <n v="1.9999999999999998"/>
    <n v="2"/>
    <n v="2"/>
    <n v="0"/>
    <s v="não"/>
    <n v="1.9999999999999998"/>
    <n v="8688.9624000000003"/>
    <n v="4344.4811"/>
    <s v="NÃO"/>
    <n v="-9.6466858945376543E-13"/>
    <s v="SIM"/>
    <n v="-9.6466858945376543E-13"/>
  </r>
  <r>
    <s v="040605 - Eletrofisiologia"/>
    <s v="Oeste"/>
    <s v="Divinópolis"/>
    <s v="31028 - Bom Despacho"/>
    <x v="0"/>
    <n v="1.5"/>
    <n v="6516.7218000000003"/>
    <n v="2"/>
    <n v="10060.290000000001"/>
    <n v="4060531028"/>
    <n v="2"/>
    <n v="1.9999999999999998"/>
    <n v="1.9999999999999998"/>
    <n v="2"/>
    <n v="1.9999999999999998"/>
    <n v="2"/>
    <n v="2"/>
    <n v="0"/>
    <s v="não"/>
    <n v="1.9999999999999998"/>
    <n v="8688.9624000000003"/>
    <n v="4344.4811"/>
    <s v="NÃO"/>
    <n v="-2172.24055"/>
    <s v="SIM"/>
    <n v="-2172.24055"/>
  </r>
  <r>
    <s v="040605 - Eletrofisiologia"/>
    <s v="Oeste"/>
    <s v="Divinópolis"/>
    <s v="31029 - Divinópolis/Santo Antônio do Monte"/>
    <x v="0"/>
    <n v="0"/>
    <n v="0"/>
    <n v="3"/>
    <n v="14207.72"/>
    <n v="4060531029"/>
    <n v="0"/>
    <n v="0"/>
    <n v="7.5"/>
    <n v="0"/>
    <n v="7.5"/>
    <n v="0"/>
    <n v="0"/>
    <n v="0"/>
    <s v=" "/>
    <n v="0"/>
    <n v="0"/>
    <n v="4344.4811"/>
    <s v=""/>
    <n v="-13033.443299999999"/>
    <s v="SIM"/>
    <n v="-13033.443299999999"/>
  </r>
  <r>
    <s v="040605 - Eletrofisiologia"/>
    <s v="Oeste"/>
    <s v="Divinópolis"/>
    <s v="31029 - Divinópolis/Santo Antônio do Monte"/>
    <x v="8"/>
    <n v="0"/>
    <n v="0"/>
    <n v="1"/>
    <n v="6348.42"/>
    <n v="4060531029"/>
    <n v="0"/>
    <n v="0"/>
    <n v="7.5"/>
    <n v="0"/>
    <n v="7.5"/>
    <n v="0"/>
    <n v="0"/>
    <n v="0"/>
    <s v=" "/>
    <n v="0"/>
    <n v="0"/>
    <n v="5142.8825999999999"/>
    <s v=""/>
    <n v="-5142.8825999999999"/>
    <s v="SIM"/>
    <n v="-5142.8825999999999"/>
  </r>
  <r>
    <s v="040605 - Eletrofisiologia"/>
    <s v="Oeste"/>
    <s v="Divinópolis"/>
    <s v="31029 - Divinópolis/Santo Antônio do Monte"/>
    <x v="16"/>
    <n v="6.4999999999999991"/>
    <n v="27691.198199999999"/>
    <n v="0"/>
    <n v="0"/>
    <n v="4060531029"/>
    <n v="0"/>
    <n v="0"/>
    <n v="7.5"/>
    <n v="0"/>
    <n v="7.5"/>
    <n v="0"/>
    <n v="0"/>
    <n v="0"/>
    <s v=" "/>
    <n v="7.5"/>
    <n v="31951.382399999999"/>
    <n v="4260.1842999999999"/>
    <s v="NÃO"/>
    <n v="27691.197949999994"/>
    <m/>
    <n v="27691.197949999994"/>
  </r>
  <r>
    <s v="040605 - Eletrofisiologia"/>
    <s v="Oeste"/>
    <s v="Divinópolis"/>
    <s v="31030 - Formiga"/>
    <x v="0"/>
    <n v="1.9999999999999998"/>
    <n v="8688.9624000000003"/>
    <n v="0"/>
    <n v="0"/>
    <n v="4060531030"/>
    <n v="0"/>
    <n v="0"/>
    <n v="2.5"/>
    <n v="0"/>
    <n v="2.5"/>
    <n v="0"/>
    <n v="0"/>
    <n v="0"/>
    <s v=" "/>
    <n v="2.5"/>
    <n v="10861.203"/>
    <n v="4344.4811"/>
    <s v="NÃO"/>
    <n v="8688.9621999999981"/>
    <m/>
    <n v="8688.9621999999981"/>
  </r>
  <r>
    <s v="040605 - Eletrofisiologia"/>
    <s v="Oeste"/>
    <s v="Divinópolis"/>
    <s v="31031 - Itaúna"/>
    <x v="0"/>
    <n v="1.5"/>
    <n v="6516.7218000000003"/>
    <n v="1"/>
    <n v="4306.34"/>
    <n v="4060531031"/>
    <n v="1"/>
    <n v="1.9999999999999998"/>
    <n v="1.9999999999999998"/>
    <n v="1"/>
    <n v="1.9999999999999998"/>
    <n v="1"/>
    <n v="2"/>
    <n v="0"/>
    <s v="não"/>
    <n v="1.9999999999999998"/>
    <n v="8688.9624000000003"/>
    <n v="4344.4811"/>
    <s v="NÃO"/>
    <n v="2172.24055"/>
    <s v="NÃO"/>
    <n v="2172.24055"/>
  </r>
  <r>
    <s v="040605 - Eletrofisiologia"/>
    <s v="Oeste"/>
    <s v="Divinópolis"/>
    <s v="31032 - Pará de Minas"/>
    <x v="0"/>
    <n v="3"/>
    <n v="13033.442999999999"/>
    <n v="6"/>
    <n v="31389.27"/>
    <n v="4060531032"/>
    <n v="6"/>
    <n v="3.5000000000000004"/>
    <n v="3.5000000000000004"/>
    <n v="6"/>
    <n v="3.5000000000000004"/>
    <n v="6"/>
    <n v="4"/>
    <n v="0"/>
    <s v="não"/>
    <n v="3.5000000000000004"/>
    <n v="15205.6836"/>
    <n v="4344.4811"/>
    <s v="SIM"/>
    <n v="-4344.4811"/>
    <s v="SIM"/>
    <n v="-4344.4811"/>
  </r>
  <r>
    <s v="040605 - Eletrofisiologia"/>
    <s v="Oeste"/>
    <s v="Divinópolis"/>
    <s v="31033 - Santo Antônio do Amparo/Campo Belo"/>
    <x v="0"/>
    <n v="3"/>
    <n v="13033.442999999999"/>
    <n v="1"/>
    <n v="4950.6899999999996"/>
    <n v="4060531033"/>
    <n v="1"/>
    <n v="3.5000000000000004"/>
    <n v="3.5000000000000004"/>
    <n v="1"/>
    <n v="3.5000000000000004"/>
    <n v="1"/>
    <n v="4"/>
    <n v="0"/>
    <s v="não"/>
    <n v="3.5000000000000004"/>
    <n v="15205.6836"/>
    <n v="4344.4811"/>
    <s v="NÃO"/>
    <n v="8688.9621999999999"/>
    <s v="SIM"/>
    <n v="8688.9621999999999"/>
  </r>
  <r>
    <s v="040605 - Eletrofisiologia"/>
    <s v="Leste"/>
    <s v="Ipatinga"/>
    <s v="31034 - Caratinga"/>
    <x v="0"/>
    <n v="0.99999999999999989"/>
    <n v="4344.4812000000002"/>
    <n v="1"/>
    <n v="4314.34"/>
    <n v="4060531034"/>
    <n v="1"/>
    <n v="0.99999999999999989"/>
    <n v="3.5"/>
    <n v="1"/>
    <n v="3.5"/>
    <n v="1"/>
    <n v="4"/>
    <n v="0"/>
    <s v="não"/>
    <n v="0.99999999999999989"/>
    <n v="4344.4812000000002"/>
    <n v="4344.4811"/>
    <s v="NÃO"/>
    <n v="-4.8233429472688271E-13"/>
    <s v="NÃO"/>
    <n v="-4.789879604061298E-13"/>
  </r>
  <r>
    <s v="040605 - Eletrofisiologia"/>
    <s v="Leste"/>
    <s v="Ipatinga"/>
    <s v="31034 - Caratinga"/>
    <x v="11"/>
    <n v="1.9999999999999998"/>
    <n v="9670.9056"/>
    <n v="0"/>
    <n v="0"/>
    <n v="4060531034"/>
    <n v="0"/>
    <n v="0"/>
    <n v="3.5"/>
    <n v="1"/>
    <n v="-0.5"/>
    <n v="0"/>
    <n v="0"/>
    <n v="0"/>
    <s v=" "/>
    <n v="2.5"/>
    <n v="12088.632"/>
    <n v="4835.4526999999998"/>
    <s v="NÃO"/>
    <n v="9670.9053999999978"/>
    <m/>
    <n v="9670.9053999999978"/>
  </r>
  <r>
    <s v="040605 - Eletrofisiologia"/>
    <s v="Leste"/>
    <s v="Ipatinga"/>
    <s v="31035 - Coronel Fabriciano/Timóteo"/>
    <x v="0"/>
    <n v="0.99999999999999989"/>
    <n v="4344.4812000000002"/>
    <n v="2"/>
    <n v="9146.31"/>
    <n v="4060531035"/>
    <n v="2"/>
    <n v="1.5"/>
    <n v="4"/>
    <n v="3"/>
    <n v="4"/>
    <n v="3"/>
    <n v="3"/>
    <n v="0"/>
    <s v="não"/>
    <n v="1.5"/>
    <n v="6516.7218000000003"/>
    <n v="4344.4811"/>
    <s v="NÃO"/>
    <n v="-4344.4811"/>
    <s v="SIM"/>
    <n v="-4344.4811"/>
  </r>
  <r>
    <s v="040605 - Eletrofisiologia"/>
    <s v="Leste"/>
    <s v="Ipatinga"/>
    <s v="31035 - Coronel Fabriciano/Timóteo"/>
    <x v="11"/>
    <n v="1.9999999999999998"/>
    <n v="9670.9056"/>
    <n v="1"/>
    <n v="4087.99"/>
    <n v="4060531035"/>
    <n v="1"/>
    <n v="2.5"/>
    <n v="4"/>
    <n v="3"/>
    <n v="1"/>
    <n v="1"/>
    <n v="1"/>
    <n v="0"/>
    <s v="sim"/>
    <n v="2.5"/>
    <n v="12088.632"/>
    <n v="4835.4526999999998"/>
    <s v="NÃO"/>
    <n v="4835.4526999999989"/>
    <s v="NÃO"/>
    <n v="4835.4526999999989"/>
  </r>
  <r>
    <s v="040605 - Eletrofisiologia"/>
    <s v="Leste"/>
    <s v="Governador Valadares"/>
    <s v="31036 - Governador Valadares"/>
    <x v="0"/>
    <n v="6"/>
    <n v="26066.886600000002"/>
    <n v="1"/>
    <n v="4263.63"/>
    <n v="4060531036"/>
    <n v="1"/>
    <n v="7.0000000000000009"/>
    <n v="7.0000000000000009"/>
    <n v="1"/>
    <n v="7.0000000000000009"/>
    <n v="1"/>
    <n v="7"/>
    <n v="0"/>
    <s v="não"/>
    <n v="7.0000000000000009"/>
    <n v="30411.3678"/>
    <n v="4344.4811"/>
    <s v="NÃO"/>
    <n v="21722.405500000001"/>
    <s v="NÃO"/>
    <n v="21722.405500000001"/>
  </r>
  <r>
    <s v="040605 - Eletrofisiologia"/>
    <s v="Leste"/>
    <s v="Ipatinga"/>
    <s v="31037 - Ipatinga"/>
    <x v="0"/>
    <n v="1.9999999999999998"/>
    <n v="8688.9624000000003"/>
    <n v="0"/>
    <n v="0"/>
    <n v="4060531037"/>
    <n v="0"/>
    <n v="0"/>
    <n v="6.5"/>
    <n v="0"/>
    <n v="6.5"/>
    <n v="0"/>
    <n v="0"/>
    <n v="0"/>
    <s v=" "/>
    <n v="2.5"/>
    <n v="10861.203"/>
    <n v="4344.4811"/>
    <s v="NÃO"/>
    <n v="8688.9621999999981"/>
    <m/>
    <n v="8688.9621999999981"/>
  </r>
  <r>
    <s v="040605 - Eletrofisiologia"/>
    <s v="Leste"/>
    <s v="Ipatinga"/>
    <s v="31037 - Ipatinga"/>
    <x v="11"/>
    <n v="3.5000000000000004"/>
    <n v="16924.084200000001"/>
    <n v="0"/>
    <n v="0"/>
    <n v="4060531037"/>
    <n v="0"/>
    <n v="0"/>
    <n v="6.5"/>
    <n v="0"/>
    <n v="6.5"/>
    <n v="0"/>
    <n v="0"/>
    <n v="0"/>
    <s v=" "/>
    <n v="3.9999999999999996"/>
    <n v="19341.810600000001"/>
    <n v="4835.4526999999998"/>
    <s v="NÃO"/>
    <n v="16924.084450000002"/>
    <m/>
    <n v="16924.084450000002"/>
  </r>
  <r>
    <s v="040605 - Eletrofisiologia"/>
    <s v="Leste"/>
    <s v="Governador Valadares"/>
    <s v="31038 - Mantena"/>
    <x v="0"/>
    <n v="0.99999999999999989"/>
    <n v="4344.4812000000002"/>
    <n v="0"/>
    <n v="0"/>
    <n v="4060531038"/>
    <n v="0"/>
    <n v="0"/>
    <n v="0.99999999999999989"/>
    <n v="0"/>
    <n v="0.99999999999999989"/>
    <n v="0"/>
    <n v="0"/>
    <n v="0"/>
    <s v=" "/>
    <n v="0.99999999999999989"/>
    <n v="4344.4812000000002"/>
    <n v="4344.4811"/>
    <s v="NÃO"/>
    <n v="4344.4810999999991"/>
    <m/>
    <n v="4344.4810999999991"/>
  </r>
  <r>
    <s v="040605 - Eletrofisiologia"/>
    <s v="Leste"/>
    <s v="Governador Valadares"/>
    <s v="31039 - Santa Maria do Suaçuí/São João Evangelista"/>
    <x v="0"/>
    <n v="1.5"/>
    <n v="6516.7218000000003"/>
    <n v="2"/>
    <n v="8612.68"/>
    <n v="4060531039"/>
    <n v="2"/>
    <n v="1.9999999999999998"/>
    <n v="1.9999999999999998"/>
    <n v="2"/>
    <n v="1.9999999999999998"/>
    <n v="2"/>
    <n v="2"/>
    <n v="0"/>
    <s v="não"/>
    <n v="1.9999999999999998"/>
    <n v="8688.9624000000003"/>
    <n v="4344.4811"/>
    <s v="NÃO"/>
    <n v="-2172.24055"/>
    <s v="NÃO"/>
    <n v="-2153.17"/>
  </r>
  <r>
    <s v="040605 - Eletrofisiologia"/>
    <s v="Leste"/>
    <s v="Governador Valadares"/>
    <s v="31040 - Resplendor"/>
    <x v="11"/>
    <n v="1.5"/>
    <n v="7253.1791999999996"/>
    <n v="0"/>
    <n v="0"/>
    <n v="4060531040"/>
    <n v="0"/>
    <n v="0"/>
    <n v="1.5"/>
    <n v="0"/>
    <n v="1.5"/>
    <n v="0"/>
    <n v="0"/>
    <n v="0"/>
    <s v=" "/>
    <n v="1.5"/>
    <n v="7253.1791999999996"/>
    <n v="4835.4526999999998"/>
    <s v="NÃO"/>
    <n v="7253.1790499999997"/>
    <m/>
    <n v="7253.1790499999997"/>
  </r>
  <r>
    <s v="040605 - Eletrofisiologia"/>
    <s v="Sudeste"/>
    <s v="Muriaé"/>
    <s v="31041 - Além Paraíba"/>
    <x v="8"/>
    <n v="0.99999999999999989"/>
    <n v="5142.8825999999999"/>
    <n v="1"/>
    <n v="6942.37"/>
    <n v="4060531041"/>
    <n v="1"/>
    <n v="0.99999999999999989"/>
    <n v="0.99999999999999989"/>
    <n v="1"/>
    <n v="0.99999999999999989"/>
    <n v="1"/>
    <n v="1"/>
    <n v="0"/>
    <s v="não"/>
    <n v="0.99999999999999989"/>
    <n v="5142.8825999999999"/>
    <n v="5142.8825999999999"/>
    <s v="NÃO"/>
    <n v="-5.709746675464089E-13"/>
    <s v="SIM"/>
    <n v="-5.709746675464089E-13"/>
  </r>
  <r>
    <s v="040605 - Eletrofisiologia"/>
    <s v="Sudeste"/>
    <s v="Muriaé"/>
    <s v="31042 - Carangola"/>
    <x v="8"/>
    <n v="1.9999999999999998"/>
    <n v="10285.7652"/>
    <n v="1"/>
    <n v="5382.91"/>
    <n v="4060531042"/>
    <n v="1"/>
    <n v="1.9999999999999998"/>
    <n v="1.9999999999999998"/>
    <n v="1"/>
    <n v="1.9999999999999998"/>
    <n v="1"/>
    <n v="2"/>
    <n v="0"/>
    <s v="não"/>
    <n v="1.9999999999999998"/>
    <n v="10285.7652"/>
    <n v="5142.8825999999999"/>
    <s v="NÃO"/>
    <n v="5142.882599999999"/>
    <s v="SIM"/>
    <n v="5142.882599999999"/>
  </r>
  <r>
    <s v="040605 - Eletrofisiologia"/>
    <s v="Sudeste"/>
    <s v="Muriaé"/>
    <s v="31042 - Carangola"/>
    <x v="16"/>
    <n v="0"/>
    <n v="0"/>
    <n v="5"/>
    <n v="14832.91"/>
    <n v="4060531042"/>
    <n v="0"/>
    <n v="0"/>
    <n v="1.9999999999999998"/>
    <n v="1"/>
    <n v="-2.2204460492503131E-16"/>
    <n v="0"/>
    <n v="0"/>
    <n v="0"/>
    <s v=" "/>
    <n v="0"/>
    <n v="0"/>
    <n v="4260.1842999999999"/>
    <s v=""/>
    <n v="-21300.9215"/>
    <s v="NÃO"/>
    <n v="-14832.91"/>
  </r>
  <r>
    <s v="040605 - Eletrofisiologia"/>
    <s v="Sudeste"/>
    <s v="Juiz de Fora"/>
    <s v="31043 - Juiz de Fora/Lima Duarte/Bom Jardim de Minas"/>
    <x v="8"/>
    <n v="9.5"/>
    <n v="48857.385000000002"/>
    <n v="34"/>
    <n v="173882.4"/>
    <n v="4060531043"/>
    <n v="34"/>
    <n v="11.5"/>
    <n v="11.5"/>
    <n v="34"/>
    <n v="11.5"/>
    <n v="34"/>
    <n v="12"/>
    <n v="0"/>
    <s v="não"/>
    <n v="11.5"/>
    <n v="59143.149599999997"/>
    <n v="5142.8825999999999"/>
    <s v="SIM"/>
    <n v="-12857.2065"/>
    <s v="NÃO"/>
    <n v="-12785.470588235294"/>
  </r>
  <r>
    <s v="040605 - Eletrofisiologia"/>
    <s v="Sudeste"/>
    <s v="Muriaé"/>
    <s v="31044 - Leopoldina/Cataguases"/>
    <x v="8"/>
    <n v="2.5"/>
    <n v="12857.206200000001"/>
    <n v="0"/>
    <n v="0"/>
    <n v="4060531044"/>
    <n v="0"/>
    <n v="0"/>
    <n v="3"/>
    <n v="0"/>
    <n v="3"/>
    <n v="0"/>
    <n v="0"/>
    <n v="0"/>
    <s v=" "/>
    <n v="3"/>
    <n v="15428.647800000001"/>
    <n v="5142.8825999999999"/>
    <s v="NÃO"/>
    <n v="12857.2065"/>
    <m/>
    <n v="12857.2065"/>
  </r>
  <r>
    <s v="040605 - Eletrofisiologia"/>
    <s v="Sudeste"/>
    <s v="Muriaé"/>
    <s v="31044 - Leopoldina/Cataguases"/>
    <x v="16"/>
    <n v="0"/>
    <n v="0"/>
    <n v="4"/>
    <n v="16170.46"/>
    <n v="4060531044"/>
    <n v="0"/>
    <n v="0"/>
    <n v="3"/>
    <n v="0"/>
    <n v="3"/>
    <n v="0"/>
    <n v="0"/>
    <n v="0"/>
    <s v=" "/>
    <n v="0"/>
    <n v="0"/>
    <n v="4260.1842999999999"/>
    <s v=""/>
    <n v="-17040.7372"/>
    <s v="NÃO"/>
    <n v="-16170.46"/>
  </r>
  <r>
    <s v="040605 - Eletrofisiologia"/>
    <s v="Sudeste"/>
    <s v="Muriaé"/>
    <s v="31045 - Muriaé"/>
    <x v="16"/>
    <n v="2.5"/>
    <n v="10650.460800000001"/>
    <n v="19"/>
    <n v="57076.97"/>
    <n v="4060531045"/>
    <n v="19"/>
    <n v="3"/>
    <n v="3"/>
    <n v="19"/>
    <n v="3"/>
    <n v="19"/>
    <n v="3"/>
    <n v="0"/>
    <s v="não"/>
    <n v="3"/>
    <n v="12780.552600000001"/>
    <n v="4260.1842999999999"/>
    <s v="SIM"/>
    <n v="-2130.0921499999999"/>
    <s v="NÃO"/>
    <n v="-1502.0255263157894"/>
  </r>
  <r>
    <s v="040605 - Eletrofisiologia"/>
    <s v="Sudeste"/>
    <s v="Juiz de Fora"/>
    <s v="31046 - Santos Dumont"/>
    <x v="8"/>
    <n v="0.99999999999999989"/>
    <n v="5142.8825999999999"/>
    <n v="4"/>
    <n v="24616.33"/>
    <n v="4060531046"/>
    <n v="4"/>
    <n v="0.99999999999999989"/>
    <n v="0.99999999999999989"/>
    <n v="4"/>
    <n v="0.99999999999999989"/>
    <n v="4"/>
    <n v="1"/>
    <n v="0"/>
    <s v="não"/>
    <n v="0.99999999999999989"/>
    <n v="5142.8825999999999"/>
    <n v="5142.8825999999999"/>
    <s v="SIM"/>
    <n v="-5.709746675464089E-13"/>
    <s v="SIM"/>
    <n v="-5.709746675464089E-13"/>
  </r>
  <r>
    <s v="040605 - Eletrofisiologia"/>
    <s v="Sudeste"/>
    <s v="Juiz de Fora"/>
    <s v="31047 - São João Nepomuceno/Bicas"/>
    <x v="8"/>
    <n v="0.99999999999999989"/>
    <n v="5142.8825999999999"/>
    <n v="2"/>
    <n v="12335.28"/>
    <n v="4060531047"/>
    <n v="2"/>
    <n v="0.99999999999999989"/>
    <n v="0.99999999999999989"/>
    <n v="2"/>
    <n v="0.99999999999999989"/>
    <n v="2"/>
    <n v="1"/>
    <n v="0"/>
    <s v="não"/>
    <n v="0.99999999999999989"/>
    <n v="5142.8825999999999"/>
    <n v="5142.8825999999999"/>
    <s v="SIM"/>
    <n v="-5.709746675464089E-13"/>
    <s v="SIM"/>
    <n v="-5.709746675464089E-13"/>
  </r>
  <r>
    <s v="040605 - Eletrofisiologia"/>
    <s v="Sudeste"/>
    <s v="Muriaé"/>
    <s v="31048 - Ubá"/>
    <x v="8"/>
    <n v="2.5"/>
    <n v="12857.206200000001"/>
    <n v="10"/>
    <n v="45312.6"/>
    <n v="4060531048"/>
    <n v="10"/>
    <n v="3"/>
    <n v="5"/>
    <n v="11"/>
    <n v="5"/>
    <n v="11"/>
    <n v="5"/>
    <n v="0"/>
    <s v="não"/>
    <n v="3"/>
    <n v="15428.647800000001"/>
    <n v="5142.8825999999999"/>
    <s v="SIM"/>
    <n v="-12857.2065"/>
    <s v="NÃO"/>
    <n v="-11328.150000000001"/>
  </r>
  <r>
    <s v="040605 - Eletrofisiologia"/>
    <s v="Sudeste"/>
    <s v="Muriaé"/>
    <s v="31048 - Ubá"/>
    <x v="16"/>
    <n v="1.9999999999999998"/>
    <n v="8520.3683999999994"/>
    <n v="1"/>
    <n v="4354.74"/>
    <n v="4060531048"/>
    <n v="1"/>
    <n v="1.9999999999999998"/>
    <n v="5"/>
    <n v="11"/>
    <n v="0"/>
    <n v="1"/>
    <n v="0"/>
    <n v="1"/>
    <s v=" "/>
    <n v="1.9999999999999998"/>
    <n v="8520.3683999999994"/>
    <n v="4260.1842999999999"/>
    <s v="SIM"/>
    <n v="8520.368599999998"/>
    <s v="SIM"/>
    <n v="8520.368599999998"/>
  </r>
  <r>
    <s v="040605 - Eletrofisiologia"/>
    <s v="Norte"/>
    <s v="Montes Claros"/>
    <s v="31049 - Brasília de Minas/São Francisco"/>
    <x v="0"/>
    <n v="3.5000000000000004"/>
    <n v="15205.6836"/>
    <n v="4"/>
    <n v="16211.31"/>
    <n v="4060531049"/>
    <n v="4"/>
    <n v="3.9999999999999996"/>
    <n v="3.9999999999999996"/>
    <n v="4"/>
    <n v="3.9999999999999996"/>
    <n v="4"/>
    <n v="4"/>
    <n v="0"/>
    <s v="não"/>
    <n v="3.9999999999999996"/>
    <n v="17377.924200000001"/>
    <n v="4344.4811"/>
    <s v="NÃO"/>
    <n v="-2172.2405499999982"/>
    <s v="NÃO"/>
    <n v="-2026.4137499999981"/>
  </r>
  <r>
    <s v="040605 - Eletrofisiologia"/>
    <s v="Norte"/>
    <s v="Montes Claros"/>
    <s v="31050 - Coração de Jesus"/>
    <x v="0"/>
    <n v="0.49999999999999994"/>
    <n v="2172.2406000000001"/>
    <n v="1"/>
    <n v="4329.87"/>
    <n v="4060531050"/>
    <n v="1"/>
    <n v="0.99999999999999989"/>
    <n v="0.99999999999999989"/>
    <n v="1"/>
    <n v="0.99999999999999989"/>
    <n v="1"/>
    <n v="1"/>
    <n v="0"/>
    <s v="não"/>
    <n v="0.99999999999999989"/>
    <n v="4344.4812000000002"/>
    <n v="4344.4811"/>
    <s v="NÃO"/>
    <n v="-2172.24055"/>
    <s v="NÃO"/>
    <n v="-2164.9349999999999"/>
  </r>
  <r>
    <s v="040605 - Eletrofisiologia"/>
    <s v="Norte"/>
    <s v="Montes Claros"/>
    <s v="31051 - Francisco Sá"/>
    <x v="0"/>
    <n v="0.99999999999999989"/>
    <n v="4344.4812000000002"/>
    <n v="2"/>
    <n v="9204.1200000000008"/>
    <n v="4060531051"/>
    <n v="2"/>
    <n v="1.5"/>
    <n v="1.5"/>
    <n v="2"/>
    <n v="1.5"/>
    <n v="2"/>
    <n v="2"/>
    <n v="0"/>
    <s v="não"/>
    <n v="1.5"/>
    <n v="6516.7218000000003"/>
    <n v="4344.4811"/>
    <s v="NÃO"/>
    <n v="-4344.4811"/>
    <s v="SIM"/>
    <n v="-4344.4811"/>
  </r>
  <r>
    <s v="040605 - Eletrofisiologia"/>
    <s v="Norte"/>
    <s v="Montes Claros"/>
    <s v="31052 - Janaúba/Monte Azul"/>
    <x v="0"/>
    <n v="3.9999999999999996"/>
    <n v="17377.924200000001"/>
    <n v="2"/>
    <n v="8551.77"/>
    <n v="4060531052"/>
    <n v="2"/>
    <n v="4.5"/>
    <n v="4.5"/>
    <n v="2"/>
    <n v="4.5"/>
    <n v="2"/>
    <n v="5"/>
    <n v="0"/>
    <s v="não"/>
    <n v="4.5"/>
    <n v="19550.164799999999"/>
    <n v="4344.4811"/>
    <s v="NÃO"/>
    <n v="8688.9621999999981"/>
    <s v="NÃO"/>
    <n v="8688.9621999999981"/>
  </r>
  <r>
    <s v="040605 - Eletrofisiologia"/>
    <s v="Norte"/>
    <s v="Montes Claros"/>
    <s v="31053 - Januária"/>
    <x v="0"/>
    <n v="1.5"/>
    <n v="6516.7218000000003"/>
    <n v="1"/>
    <n v="4306.34"/>
    <n v="4060531053"/>
    <n v="1"/>
    <n v="1.9999999999999998"/>
    <n v="1.9999999999999998"/>
    <n v="1"/>
    <n v="1.9999999999999998"/>
    <n v="1"/>
    <n v="2"/>
    <n v="0"/>
    <s v="não"/>
    <n v="1.9999999999999998"/>
    <n v="8688.9624000000003"/>
    <n v="4344.4811"/>
    <s v="NÃO"/>
    <n v="2172.24055"/>
    <s v="NÃO"/>
    <n v="2172.24055"/>
  </r>
  <r>
    <s v="040605 - Eletrofisiologia"/>
    <s v="Norte"/>
    <s v="Montes Claros"/>
    <s v="31054 - Montes Claros/Bocaiúva"/>
    <x v="0"/>
    <n v="6.4999999999999991"/>
    <n v="28239.127199999999"/>
    <n v="9"/>
    <n v="45032.74"/>
    <n v="4060531054"/>
    <n v="9"/>
    <n v="7.9999999999999991"/>
    <n v="7.9999999999999991"/>
    <n v="9"/>
    <n v="7.9999999999999991"/>
    <n v="9"/>
    <n v="8"/>
    <n v="0"/>
    <s v="não"/>
    <n v="7.9999999999999991"/>
    <n v="34755.849000000002"/>
    <n v="4344.4811"/>
    <s v="SIM"/>
    <n v="-6516.721650000004"/>
    <s v="SIM"/>
    <n v="-6516.721650000004"/>
  </r>
  <r>
    <s v="040605 - Eletrofisiologia"/>
    <s v="Norte"/>
    <s v="Montes Claros"/>
    <s v="31055 - Pirapora"/>
    <x v="0"/>
    <n v="1.9999999999999998"/>
    <n v="8688.9624000000003"/>
    <n v="2"/>
    <n v="8391.9699999999993"/>
    <n v="4060531055"/>
    <n v="2"/>
    <n v="2.5"/>
    <n v="2.5"/>
    <n v="2"/>
    <n v="2.5"/>
    <n v="2"/>
    <n v="3"/>
    <n v="0"/>
    <s v="não"/>
    <n v="2.5"/>
    <n v="10861.203"/>
    <n v="4344.4811"/>
    <s v="NÃO"/>
    <n v="-9.6466858945376543E-13"/>
    <s v="NÃO"/>
    <n v="-9.3169583159635742E-13"/>
  </r>
  <r>
    <s v="040605 - Eletrofisiologia"/>
    <s v="Norte"/>
    <s v="Montes Claros"/>
    <s v="31056 - Salinas/Taiobeiras"/>
    <x v="0"/>
    <n v="3"/>
    <n v="13033.442999999999"/>
    <n v="0"/>
    <n v="0"/>
    <n v="4060531056"/>
    <n v="0"/>
    <n v="0"/>
    <n v="3.5000000000000004"/>
    <n v="0"/>
    <n v="3.5000000000000004"/>
    <n v="0"/>
    <n v="0"/>
    <n v="0"/>
    <s v=" "/>
    <n v="3.5000000000000004"/>
    <n v="15205.6836"/>
    <n v="4344.4811"/>
    <s v="NÃO"/>
    <n v="13033.443299999999"/>
    <m/>
    <n v="13033.443299999999"/>
  </r>
  <r>
    <s v="040605 - Eletrofisiologia"/>
    <s v="Noroeste"/>
    <s v="Patos de Minas"/>
    <s v="31057 - Patos de Minas"/>
    <x v="0"/>
    <n v="1.9999999999999998"/>
    <n v="8688.9624000000003"/>
    <n v="1"/>
    <n v="4950.6899999999996"/>
    <n v="4060531057"/>
    <n v="1"/>
    <n v="2.5"/>
    <n v="6"/>
    <n v="3"/>
    <n v="6"/>
    <n v="3"/>
    <n v="2"/>
    <n v="0"/>
    <s v="não"/>
    <n v="2.5"/>
    <n v="10861.203"/>
    <n v="4344.4811"/>
    <s v="NÃO"/>
    <n v="4344.4810999999991"/>
    <s v="SIM"/>
    <n v="4344.4810999999991"/>
  </r>
  <r>
    <s v="040605 - Eletrofisiologia"/>
    <s v="Noroeste"/>
    <s v="Patos de Minas"/>
    <s v="31057 - Patos de Minas"/>
    <x v="6"/>
    <n v="3"/>
    <n v="15887.2536"/>
    <n v="2"/>
    <n v="9026.6"/>
    <n v="4060531057"/>
    <n v="2"/>
    <n v="3.5000000000000004"/>
    <n v="6"/>
    <n v="3"/>
    <n v="4"/>
    <n v="2"/>
    <n v="4"/>
    <n v="0"/>
    <s v="não"/>
    <n v="3.5000000000000004"/>
    <n v="18535.129199999999"/>
    <n v="5295.7511999999997"/>
    <s v="NÃO"/>
    <n v="5295.7511999999997"/>
    <s v="NÃO"/>
    <n v="5295.7511999999997"/>
  </r>
  <r>
    <s v="040605 - Eletrofisiologia"/>
    <s v="Noroeste"/>
    <s v="Patos de Minas"/>
    <s v="31058 - Unaí"/>
    <x v="0"/>
    <n v="0"/>
    <n v="0"/>
    <n v="1"/>
    <n v="4382.07"/>
    <n v="4060531058"/>
    <n v="0"/>
    <n v="0"/>
    <n v="4.5"/>
    <n v="0"/>
    <n v="4.5"/>
    <n v="0"/>
    <n v="0"/>
    <n v="0"/>
    <s v=" "/>
    <n v="0"/>
    <n v="0"/>
    <n v="4344.4811"/>
    <s v=""/>
    <n v="-4344.4811"/>
    <s v="SIM"/>
    <n v="-4344.4811"/>
  </r>
  <r>
    <s v="040605 - Eletrofisiologia"/>
    <s v="Noroeste"/>
    <s v="Patos de Minas"/>
    <s v="31058 - Unaí"/>
    <x v="6"/>
    <n v="3.5000000000000004"/>
    <n v="18535.129199999999"/>
    <n v="0"/>
    <n v="0"/>
    <n v="4060531058"/>
    <n v="0"/>
    <n v="0"/>
    <n v="4.5"/>
    <n v="0"/>
    <n v="4.5"/>
    <n v="0"/>
    <n v="0"/>
    <n v="0"/>
    <s v=" "/>
    <n v="4.5"/>
    <n v="23830.880399999998"/>
    <n v="5295.7511999999997"/>
    <s v="NÃO"/>
    <n v="18535.129200000003"/>
    <m/>
    <n v="18535.129200000003"/>
  </r>
  <r>
    <s v="040605 - Eletrofisiologia"/>
    <s v="Leste do Sul"/>
    <s v="Ponte Nova"/>
    <s v="31059 - Manhuaçu"/>
    <x v="0"/>
    <n v="4.5"/>
    <n v="19550.164799999999"/>
    <n v="4"/>
    <n v="17747.89"/>
    <n v="4060531059"/>
    <n v="4"/>
    <n v="5.5"/>
    <n v="5.5"/>
    <n v="4"/>
    <n v="5.5"/>
    <n v="4"/>
    <n v="6"/>
    <n v="0"/>
    <s v="não"/>
    <n v="5.5"/>
    <n v="23894.646000000001"/>
    <n v="4344.4811"/>
    <s v="NÃO"/>
    <n v="2172.24055"/>
    <s v="SIM"/>
    <n v="2172.24055"/>
  </r>
  <r>
    <s v="040605 - Eletrofisiologia"/>
    <s v="Leste do Sul"/>
    <s v="Ponte Nova"/>
    <s v="31059 - Manhuaçu"/>
    <x v="16"/>
    <n v="0"/>
    <n v="0"/>
    <n v="1"/>
    <n v="4338.74"/>
    <n v="4060531059"/>
    <n v="0"/>
    <n v="0"/>
    <n v="5.5"/>
    <n v="4"/>
    <n v="-0.5"/>
    <n v="0"/>
    <n v="0"/>
    <n v="0"/>
    <s v=" "/>
    <n v="0"/>
    <n v="0"/>
    <n v="4260.1842999999999"/>
    <s v=""/>
    <n v="-4260.1842999999999"/>
    <s v="SIM"/>
    <n v="-4260.1842999999999"/>
  </r>
  <r>
    <s v="040605 - Eletrofisiologia"/>
    <s v="Leste do Sul"/>
    <s v="Ponte Nova"/>
    <s v="31060 - Ponte Nova"/>
    <x v="0"/>
    <n v="3.5000000000000004"/>
    <n v="15205.6836"/>
    <n v="0"/>
    <n v="0"/>
    <n v="4060531060"/>
    <n v="0"/>
    <n v="0"/>
    <n v="3.9999999999999996"/>
    <n v="0"/>
    <n v="3.9999999999999996"/>
    <n v="0"/>
    <n v="0"/>
    <n v="0"/>
    <s v=" "/>
    <n v="3.9999999999999996"/>
    <n v="17377.924200000001"/>
    <n v="4344.4811"/>
    <s v="NÃO"/>
    <n v="15205.683850000001"/>
    <m/>
    <n v="15205.683850000001"/>
  </r>
  <r>
    <s v="040605 - Eletrofisiologia"/>
    <s v="Leste do Sul"/>
    <s v="Ponte Nova"/>
    <s v="31061 - Viçosa"/>
    <x v="0"/>
    <n v="0"/>
    <n v="0"/>
    <n v="1"/>
    <n v="4753.9799999999996"/>
    <n v="4060531061"/>
    <n v="0"/>
    <n v="0"/>
    <n v="2.5"/>
    <n v="0"/>
    <n v="2.5"/>
    <n v="0"/>
    <n v="0"/>
    <n v="0"/>
    <s v=" "/>
    <n v="0"/>
    <n v="0"/>
    <n v="4344.4811"/>
    <s v=""/>
    <n v="-4344.4811"/>
    <s v="SIM"/>
    <n v="-4344.4811"/>
  </r>
  <r>
    <s v="040605 - Eletrofisiologia"/>
    <s v="Leste do Sul"/>
    <s v="Ponte Nova"/>
    <s v="31061 - Viçosa"/>
    <x v="8"/>
    <n v="0.99999999999999989"/>
    <n v="5142.8825999999999"/>
    <n v="0"/>
    <n v="0"/>
    <n v="4060531061"/>
    <n v="0"/>
    <n v="0"/>
    <n v="2.5"/>
    <n v="0"/>
    <n v="2.5"/>
    <n v="0"/>
    <n v="0"/>
    <n v="0"/>
    <s v=" "/>
    <n v="1.5"/>
    <n v="7714.3235999999997"/>
    <n v="5142.8825999999999"/>
    <s v="NÃO"/>
    <n v="5142.882599999999"/>
    <m/>
    <n v="5142.882599999999"/>
  </r>
  <r>
    <s v="040605 - Eletrofisiologia"/>
    <s v="Leste do Sul"/>
    <s v="Ponte Nova"/>
    <s v="31061 - Viçosa"/>
    <x v="16"/>
    <n v="0.99999999999999989"/>
    <n v="4260.1841999999997"/>
    <n v="0"/>
    <n v="0"/>
    <n v="4060531061"/>
    <n v="0"/>
    <n v="0"/>
    <n v="2.5"/>
    <n v="0"/>
    <n v="2.5"/>
    <n v="0"/>
    <n v="0"/>
    <n v="0"/>
    <s v=" "/>
    <n v="0.99999999999999989"/>
    <n v="4260.1841999999997"/>
    <n v="4260.1842999999999"/>
    <s v="NÃO"/>
    <n v="4260.184299999999"/>
    <m/>
    <n v="4260.184299999999"/>
  </r>
  <r>
    <s v="040605 - Eletrofisiologia"/>
    <s v="Nordeste"/>
    <s v="Teófilo Otoni"/>
    <s v="31062 - Águas Formosas"/>
    <x v="0"/>
    <n v="0.99999999999999989"/>
    <n v="4344.4812000000002"/>
    <n v="0"/>
    <n v="0"/>
    <n v="4060531062"/>
    <n v="0"/>
    <n v="0"/>
    <n v="0.99999999999999989"/>
    <n v="0"/>
    <n v="0.99999999999999989"/>
    <n v="0"/>
    <n v="0"/>
    <n v="0"/>
    <s v=" "/>
    <n v="0.99999999999999989"/>
    <n v="4344.4812000000002"/>
    <n v="4344.4811"/>
    <s v="NÃO"/>
    <n v="4344.4810999999991"/>
    <m/>
    <n v="4344.4810999999991"/>
  </r>
  <r>
    <s v="040605 - Eletrofisiologia"/>
    <s v="Nordeste"/>
    <s v="Teófilo Otoni"/>
    <s v="31063 - Almenara"/>
    <x v="0"/>
    <n v="2.5"/>
    <n v="10861.203"/>
    <n v="3"/>
    <n v="12923.02"/>
    <n v="4060531063"/>
    <n v="3"/>
    <n v="3"/>
    <n v="3"/>
    <n v="3"/>
    <n v="3"/>
    <n v="3"/>
    <n v="3"/>
    <n v="0"/>
    <s v="não"/>
    <n v="3"/>
    <n v="13033.442999999999"/>
    <n v="4344.4811"/>
    <s v="NÃO"/>
    <n v="-2172.24055"/>
    <s v="NÃO"/>
    <n v="-2153.8366666666666"/>
  </r>
  <r>
    <s v="040605 - Eletrofisiologia"/>
    <s v="Nordeste"/>
    <s v="Teófilo Otoni"/>
    <s v="31064 - Araçuaí"/>
    <x v="0"/>
    <n v="1.5"/>
    <n v="6516.7218000000003"/>
    <n v="0"/>
    <n v="0"/>
    <n v="4060531064"/>
    <n v="0"/>
    <n v="0"/>
    <n v="1.5"/>
    <n v="0"/>
    <n v="1.5"/>
    <n v="0"/>
    <n v="0"/>
    <n v="0"/>
    <s v=" "/>
    <n v="1.5"/>
    <n v="6516.7218000000003"/>
    <n v="4344.4811"/>
    <s v="NÃO"/>
    <n v="6516.7216499999995"/>
    <m/>
    <n v="6516.7216499999995"/>
  </r>
  <r>
    <s v="040605 - Eletrofisiologia"/>
    <s v="Nordeste"/>
    <s v="Teófilo Otoni"/>
    <s v="31065 - Itaobim"/>
    <x v="0"/>
    <n v="0.99999999999999989"/>
    <n v="4344.4812000000002"/>
    <n v="0"/>
    <n v="0"/>
    <n v="4060531065"/>
    <n v="0"/>
    <n v="0"/>
    <n v="1.5"/>
    <n v="0"/>
    <n v="1.5"/>
    <n v="0"/>
    <n v="0"/>
    <n v="0"/>
    <s v=" "/>
    <n v="1.5"/>
    <n v="6516.7218000000003"/>
    <n v="4344.4811"/>
    <s v="NÃO"/>
    <n v="4344.4810999999991"/>
    <m/>
    <n v="4344.4810999999991"/>
  </r>
  <r>
    <s v="040605 - Eletrofisiologia"/>
    <s v="Nordeste"/>
    <s v="Teófilo Otoni"/>
    <s v="31066 - Nanuque"/>
    <x v="0"/>
    <n v="0.99999999999999989"/>
    <n v="4344.4812000000002"/>
    <n v="0"/>
    <n v="0"/>
    <n v="4060531066"/>
    <n v="0"/>
    <n v="0"/>
    <n v="0.99999999999999989"/>
    <n v="0"/>
    <n v="0.99999999999999989"/>
    <n v="0"/>
    <n v="0"/>
    <n v="0"/>
    <s v=" "/>
    <n v="0.99999999999999989"/>
    <n v="4344.4812000000002"/>
    <n v="4344.4811"/>
    <s v="NÃO"/>
    <n v="4344.4810999999991"/>
    <m/>
    <n v="4344.4810999999991"/>
  </r>
  <r>
    <s v="040605 - Eletrofisiologia"/>
    <s v="Nordeste"/>
    <s v="Teófilo Otoni"/>
    <s v="31067 - Padre Paraíso"/>
    <x v="0"/>
    <n v="0.99999999999999989"/>
    <n v="4344.4812000000002"/>
    <n v="3"/>
    <n v="15277.58"/>
    <n v="4060531067"/>
    <n v="3"/>
    <n v="0.99999999999999989"/>
    <n v="0.99999999999999989"/>
    <n v="3"/>
    <n v="0.99999999999999989"/>
    <n v="3"/>
    <n v="1"/>
    <n v="0"/>
    <s v="não"/>
    <n v="0.99999999999999989"/>
    <n v="4344.4812000000002"/>
    <n v="4344.4811"/>
    <s v="SIM"/>
    <n v="-4.8233429472688271E-13"/>
    <s v="SIM"/>
    <n v="-4.8233429472688271E-13"/>
  </r>
  <r>
    <s v="040605 - Eletrofisiologia"/>
    <s v="Nordeste"/>
    <s v="Teófilo Otoni"/>
    <s v="31068 - Pedra Azul"/>
    <x v="0"/>
    <n v="0.99999999999999989"/>
    <n v="4344.4812000000002"/>
    <n v="0"/>
    <n v="0"/>
    <n v="4060531068"/>
    <n v="0"/>
    <n v="0"/>
    <n v="0.99999999999999989"/>
    <n v="0"/>
    <n v="0.99999999999999989"/>
    <n v="0"/>
    <n v="0"/>
    <n v="0"/>
    <s v=" "/>
    <n v="0.99999999999999989"/>
    <n v="4344.4812000000002"/>
    <n v="4344.4811"/>
    <s v="NÃO"/>
    <n v="4344.4810999999991"/>
    <m/>
    <n v="4344.4810999999991"/>
  </r>
  <r>
    <s v="040605 - Eletrofisiologia"/>
    <s v="Nordeste"/>
    <s v="Teófilo Otoni"/>
    <s v="31069 - Teófilo Otoni/Malacacheta/Itambacuri"/>
    <x v="0"/>
    <n v="4.5"/>
    <n v="19550.164799999999"/>
    <n v="2"/>
    <n v="12277.49"/>
    <n v="4060531069"/>
    <n v="2"/>
    <n v="5.5"/>
    <n v="5.5"/>
    <n v="2"/>
    <n v="5.5"/>
    <n v="2"/>
    <n v="6"/>
    <n v="0"/>
    <s v="não"/>
    <n v="5.5"/>
    <n v="23894.646000000001"/>
    <n v="4344.4811"/>
    <s v="NÃO"/>
    <n v="10861.20275"/>
    <s v="SIM"/>
    <n v="10861.20275"/>
  </r>
  <r>
    <s v="040605 - Eletrofisiologia"/>
    <s v="Triângulo do Sul"/>
    <s v="Uberaba"/>
    <s v="31070 - Araxá"/>
    <x v="19"/>
    <n v="2.5"/>
    <n v="14549.646000000001"/>
    <n v="2"/>
    <n v="8457.09"/>
    <n v="4060531070"/>
    <n v="2"/>
    <n v="3"/>
    <n v="3"/>
    <n v="2"/>
    <n v="3"/>
    <n v="2"/>
    <n v="3"/>
    <n v="0"/>
    <s v="não"/>
    <n v="3"/>
    <n v="17459.575199999999"/>
    <n v="5819.8584000000001"/>
    <s v="NÃO"/>
    <n v="2909.9292"/>
    <s v="NÃO"/>
    <n v="2909.9292"/>
  </r>
  <r>
    <s v="040605 - Eletrofisiologia"/>
    <s v="Triângulo do Sul"/>
    <s v="Uberaba"/>
    <s v="31071 - Frutal/Iturama"/>
    <x v="19"/>
    <n v="2.5"/>
    <n v="14549.646000000001"/>
    <n v="0"/>
    <n v="0"/>
    <n v="4060531071"/>
    <n v="0"/>
    <n v="0"/>
    <n v="3"/>
    <n v="0"/>
    <n v="3"/>
    <n v="0"/>
    <n v="0"/>
    <n v="0"/>
    <s v=" "/>
    <n v="3"/>
    <n v="17459.575199999999"/>
    <n v="5819.8584000000001"/>
    <s v="NÃO"/>
    <n v="14549.646000000001"/>
    <m/>
    <n v="14549.646000000001"/>
  </r>
  <r>
    <s v="040605 - Eletrofisiologia"/>
    <s v="Triângulo do Sul"/>
    <s v="Uberaba"/>
    <s v="31072 - Uberaba"/>
    <x v="19"/>
    <n v="5.5"/>
    <n v="32009.2212"/>
    <n v="3"/>
    <n v="18484.310000000001"/>
    <n v="4060531072"/>
    <n v="3"/>
    <n v="6.4999999999999991"/>
    <n v="6.4999999999999991"/>
    <n v="3"/>
    <n v="6.4999999999999991"/>
    <n v="3"/>
    <n v="7"/>
    <n v="0"/>
    <s v="não"/>
    <n v="6.4999999999999991"/>
    <n v="37829.079599999997"/>
    <n v="5819.8584000000001"/>
    <s v="NÃO"/>
    <n v="14549.646000000001"/>
    <s v="SIM"/>
    <n v="14549.646000000001"/>
  </r>
  <r>
    <s v="040605 - Eletrofisiologia"/>
    <s v="Triângulo do Norte"/>
    <s v="Uberlândia"/>
    <s v="31073 - Ituiutaba"/>
    <x v="6"/>
    <n v="2.5"/>
    <n v="13239.378000000001"/>
    <n v="1"/>
    <n v="5718.07"/>
    <n v="4060531073"/>
    <n v="1"/>
    <n v="3"/>
    <n v="3"/>
    <n v="1"/>
    <n v="3"/>
    <n v="1"/>
    <n v="3"/>
    <n v="0"/>
    <s v="não"/>
    <n v="3"/>
    <n v="15887.2536"/>
    <n v="5295.7511999999997"/>
    <s v="NÃO"/>
    <n v="7943.6268"/>
    <s v="SIM"/>
    <n v="7943.6268"/>
  </r>
  <r>
    <s v="040605 - Eletrofisiologia"/>
    <s v="Triângulo do Norte"/>
    <s v="Uberlândia"/>
    <s v="31074 - Patrocínio/Monte Carmelo"/>
    <x v="0"/>
    <n v="0"/>
    <n v="0"/>
    <n v="1"/>
    <n v="4306.34"/>
    <n v="4060531074"/>
    <n v="0"/>
    <n v="0"/>
    <n v="3.5000000000000004"/>
    <n v="1"/>
    <n v="3.5000000000000004"/>
    <n v="1"/>
    <n v="0"/>
    <n v="0"/>
    <s v=" "/>
    <n v="0"/>
    <n v="0"/>
    <n v="4344.4811"/>
    <s v=""/>
    <n v="-4344.4811"/>
    <s v="NÃO"/>
    <n v="-4306.34"/>
  </r>
  <r>
    <s v="040605 - Eletrofisiologia"/>
    <s v="Triângulo do Norte"/>
    <s v="Uberlândia"/>
    <s v="31074 - Patrocínio/Monte Carmelo"/>
    <x v="6"/>
    <n v="3"/>
    <n v="15887.2536"/>
    <n v="1"/>
    <n v="4065.27"/>
    <n v="4060531074"/>
    <n v="1"/>
    <n v="3.5000000000000004"/>
    <n v="3.5000000000000004"/>
    <n v="1"/>
    <n v="3.5000000000000004"/>
    <n v="1"/>
    <n v="4"/>
    <n v="0"/>
    <s v="não"/>
    <n v="3.5000000000000004"/>
    <n v="18535.129199999999"/>
    <n v="5295.7511999999997"/>
    <s v="NÃO"/>
    <n v="10591.502399999999"/>
    <s v="NÃO"/>
    <n v="10591.502399999999"/>
  </r>
  <r>
    <s v="040605 - Eletrofisiologia"/>
    <s v="Triângulo do Norte"/>
    <s v="Uberlândia"/>
    <s v="31075 - Uberlândia/Araguari"/>
    <x v="6"/>
    <n v="12.500000000000002"/>
    <n v="66196.89"/>
    <n v="13"/>
    <n v="76444.97"/>
    <n v="4060531075"/>
    <n v="13"/>
    <n v="14.499999999999998"/>
    <n v="14.499999999999998"/>
    <n v="13"/>
    <n v="14.499999999999998"/>
    <n v="13"/>
    <n v="15"/>
    <n v="0"/>
    <s v="não"/>
    <n v="14.499999999999998"/>
    <n v="76788.392399999997"/>
    <n v="5295.7511999999997"/>
    <s v="NÃO"/>
    <n v="-2647.8755999999903"/>
    <s v="SIM"/>
    <n v="-2647.8755999999903"/>
  </r>
  <r>
    <s v="040605 - Eletrofisiologia"/>
    <s v="Norte"/>
    <s v="Montes Claros"/>
    <s v="31076 - Manga"/>
    <x v="0"/>
    <n v="0.99999999999999989"/>
    <n v="4344.4812000000002"/>
    <n v="0"/>
    <n v="0"/>
    <n v="4060531076"/>
    <n v="0"/>
    <n v="0"/>
    <n v="0.99999999999999989"/>
    <n v="0"/>
    <n v="0.99999999999999989"/>
    <n v="0"/>
    <n v="0"/>
    <n v="0"/>
    <s v=" "/>
    <n v="0.99999999999999989"/>
    <n v="4344.4812000000002"/>
    <n v="4344.4811"/>
    <s v="NÃO"/>
    <n v="4344.4810999999991"/>
    <m/>
    <n v="4344.4810999999991"/>
  </r>
  <r>
    <s v="040605 - Eletrofisiologia"/>
    <s v="Noroeste"/>
    <s v="Patos de Minas"/>
    <s v="31077 - João Pinheiro"/>
    <x v="6"/>
    <n v="0.99999999999999989"/>
    <n v="5295.7511999999997"/>
    <n v="0"/>
    <n v="0"/>
    <n v="4060531077"/>
    <n v="0"/>
    <n v="0"/>
    <n v="0.99999999999999989"/>
    <n v="0"/>
    <n v="0.99999999999999989"/>
    <n v="0"/>
    <n v="0"/>
    <n v="0"/>
    <s v=" "/>
    <n v="0.99999999999999989"/>
    <n v="5295.7511999999997"/>
    <n v="5295.7511999999997"/>
    <s v="NÃO"/>
    <n v="5295.7511999999988"/>
    <m/>
    <n v="5295.751199999998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13">
  <r>
    <x v="0"/>
    <s v="Sul"/>
    <x v="0"/>
    <s v="31001 - Alfenas/Machado"/>
    <x v="0"/>
    <n v="0"/>
    <n v="0"/>
    <n v="1"/>
    <n v="5250.04"/>
    <n v="4060131001"/>
    <n v="0"/>
    <n v="0"/>
    <n v="71.5"/>
    <n v="52"/>
    <n v="71.5"/>
    <n v="52"/>
    <n v="0"/>
    <n v="0"/>
    <s v=" "/>
    <n v="0"/>
    <n v="0"/>
    <n v="11509.7637"/>
    <s v=""/>
    <n v="-11509.7637"/>
    <s v="NÃO"/>
    <n v="-5250.04"/>
    <n v="-11509.7637"/>
    <n v="-5250.04"/>
  </r>
  <r>
    <x v="0"/>
    <s v="Sul"/>
    <x v="0"/>
    <s v="31001 - Alfenas/Machado"/>
    <x v="1"/>
    <n v="0"/>
    <n v="0"/>
    <n v="1"/>
    <n v="9943.9"/>
    <n v="4060131001"/>
    <n v="0"/>
    <n v="0"/>
    <n v="71.5"/>
    <n v="52"/>
    <n v="71.5"/>
    <n v="52"/>
    <n v="0"/>
    <n v="0"/>
    <s v=" "/>
    <n v="0"/>
    <n v="0"/>
    <n v="9503.1558000000005"/>
    <s v=""/>
    <n v="-9503.1558000000005"/>
    <s v="SIM"/>
    <n v="-9503.1558000000005"/>
    <n v="-9503.1558000000005"/>
    <n v="-9503.1558000000005"/>
  </r>
  <r>
    <x v="0"/>
    <s v="Sul"/>
    <x v="0"/>
    <s v="31001 - Alfenas/Machado"/>
    <x v="2"/>
    <n v="0"/>
    <n v="0"/>
    <n v="4"/>
    <n v="28793.72"/>
    <n v="4060131001"/>
    <n v="0"/>
    <n v="0"/>
    <n v="71.5"/>
    <n v="52"/>
    <n v="71.5"/>
    <n v="52"/>
    <n v="0"/>
    <n v="0"/>
    <s v=" "/>
    <n v="0"/>
    <n v="0"/>
    <n v="9365.7199999999993"/>
    <s v=""/>
    <n v="-37462.879999999997"/>
    <s v="NÃO"/>
    <n v="-28793.72"/>
    <n v="-37462.879999999997"/>
    <n v="-28793.72"/>
  </r>
  <r>
    <x v="0"/>
    <s v="Sul"/>
    <x v="0"/>
    <s v="31001 - Alfenas/Machado"/>
    <x v="3"/>
    <n v="46.5"/>
    <n v="450297.52799999999"/>
    <n v="26"/>
    <n v="267509.77"/>
    <n v="4060131001"/>
    <n v="26"/>
    <n v="54.500000000000007"/>
    <n v="71.5"/>
    <n v="52"/>
    <n v="71.5"/>
    <n v="52"/>
    <n v="36"/>
    <n v="0"/>
    <s v="sim"/>
    <n v="54.500000000000007"/>
    <n v="527768.06999999995"/>
    <n v="9683.8178000000007"/>
    <s v="NÃO"/>
    <n v="198518.26490000001"/>
    <s v="SIM"/>
    <n v="198518.26490000001"/>
    <n v="198518.26490000001"/>
    <n v="198518.26490000001"/>
  </r>
  <r>
    <x v="0"/>
    <s v="Sul"/>
    <x v="0"/>
    <s v="31001 - Alfenas/Machado"/>
    <x v="4"/>
    <n v="0"/>
    <n v="0"/>
    <n v="10"/>
    <n v="89473.51"/>
    <n v="4060131001"/>
    <n v="0"/>
    <n v="0"/>
    <n v="71.5"/>
    <n v="52"/>
    <n v="35.5"/>
    <n v="26"/>
    <n v="0"/>
    <n v="0"/>
    <s v=" "/>
    <n v="0"/>
    <n v="0"/>
    <n v="9682.3176000000003"/>
    <s v=""/>
    <n v="-96823.176000000007"/>
    <s v="NÃO"/>
    <n v="-89473.50999999998"/>
    <n v="-96823.176000000007"/>
    <n v="-89473.50999999998"/>
  </r>
  <r>
    <x v="0"/>
    <s v="Sul"/>
    <x v="0"/>
    <s v="31001 - Alfenas/Machado"/>
    <x v="5"/>
    <n v="0"/>
    <n v="0"/>
    <n v="8"/>
    <n v="79491.8"/>
    <n v="4060131001"/>
    <n v="0"/>
    <n v="0"/>
    <n v="71.5"/>
    <n v="52"/>
    <n v="35.5"/>
    <n v="26"/>
    <n v="0"/>
    <n v="0"/>
    <s v=" "/>
    <n v="0"/>
    <n v="0"/>
    <n v="8473.6610999999994"/>
    <s v=""/>
    <n v="-67789.288799999995"/>
    <s v="SIM"/>
    <n v="-67789.288799999995"/>
    <n v="-67789.288799999995"/>
    <n v="-67789.288799999995"/>
  </r>
  <r>
    <x v="0"/>
    <s v="Sul"/>
    <x v="0"/>
    <s v="31001 - Alfenas/Machado"/>
    <x v="6"/>
    <n v="3"/>
    <n v="41658.424200000001"/>
    <n v="0"/>
    <n v="0"/>
    <n v="4060131001"/>
    <n v="0"/>
    <n v="0"/>
    <n v="71.5"/>
    <n v="52"/>
    <n v="35.5"/>
    <n v="26"/>
    <n v="0"/>
    <n v="0"/>
    <s v=" "/>
    <n v="3.5000000000000004"/>
    <n v="48601.494599999998"/>
    <n v="13886.141299999999"/>
    <s v="NÃO"/>
    <n v="41658.423899999994"/>
    <m/>
    <n v="41658.423899999994"/>
    <n v="41658.423899999994"/>
    <n v="41658.423899999994"/>
  </r>
  <r>
    <x v="0"/>
    <s v="Sul"/>
    <x v="0"/>
    <s v="31001 - Alfenas/Machado"/>
    <x v="7"/>
    <n v="11.5"/>
    <n v="105589.27740000001"/>
    <n v="26"/>
    <n v="246065.21"/>
    <n v="4060131001"/>
    <n v="26"/>
    <n v="13.5"/>
    <n v="71.5"/>
    <n v="52"/>
    <n v="35.5"/>
    <n v="26"/>
    <n v="36"/>
    <n v="0"/>
    <s v="não"/>
    <n v="13.5"/>
    <n v="123952.6302"/>
    <n v="9181.6762999999992"/>
    <s v="NÃO"/>
    <n v="-133134.30635"/>
    <s v="SIM"/>
    <n v="-133134.30635"/>
    <n v="-133134.30635"/>
    <n v="-133134.30635"/>
  </r>
  <r>
    <x v="0"/>
    <s v="Sul"/>
    <x v="0"/>
    <s v="31002 - Guaxupé"/>
    <x v="1"/>
    <n v="0"/>
    <n v="0"/>
    <n v="1"/>
    <n v="6018.8"/>
    <n v="4060131002"/>
    <n v="0"/>
    <n v="0"/>
    <n v="35.5"/>
    <n v="23"/>
    <n v="35.5"/>
    <n v="23"/>
    <n v="0"/>
    <n v="0"/>
    <s v=" "/>
    <n v="0"/>
    <n v="0"/>
    <n v="9503.1558000000005"/>
    <s v=""/>
    <n v="-9503.1558000000005"/>
    <s v="NÃO"/>
    <n v="-6018.8"/>
    <n v="-9503.1558000000005"/>
    <n v="-6018.8"/>
  </r>
  <r>
    <x v="0"/>
    <s v="Sul"/>
    <x v="0"/>
    <s v="31002 - Guaxupé"/>
    <x v="2"/>
    <n v="0"/>
    <n v="0"/>
    <n v="4"/>
    <n v="41360.980000000003"/>
    <n v="4060131002"/>
    <n v="0"/>
    <n v="0"/>
    <n v="35.5"/>
    <n v="23"/>
    <n v="35.5"/>
    <n v="23"/>
    <n v="0"/>
    <n v="0"/>
    <s v=" "/>
    <n v="0"/>
    <n v="0"/>
    <n v="9365.7199999999993"/>
    <s v=""/>
    <n v="-37462.879999999997"/>
    <s v="SIM"/>
    <n v="-37462.879999999997"/>
    <n v="-37462.879999999997"/>
    <n v="-37462.879999999997"/>
  </r>
  <r>
    <x v="0"/>
    <s v="Sul"/>
    <x v="0"/>
    <s v="31002 - Guaxupé"/>
    <x v="3"/>
    <n v="23"/>
    <n v="222727.80960000001"/>
    <n v="14"/>
    <n v="155178.69"/>
    <n v="4060131002"/>
    <n v="14"/>
    <n v="27"/>
    <n v="35.5"/>
    <n v="23"/>
    <n v="35.5"/>
    <n v="23"/>
    <n v="22"/>
    <n v="0"/>
    <s v="sim"/>
    <n v="27"/>
    <n v="261463.08059999999"/>
    <n v="9683.8178000000007"/>
    <s v="NÃO"/>
    <n v="87154.36020000001"/>
    <s v="SIM"/>
    <n v="87154.36020000001"/>
    <n v="87154.36020000001"/>
    <n v="87154.36020000001"/>
  </r>
  <r>
    <x v="0"/>
    <s v="Sul"/>
    <x v="0"/>
    <s v="31002 - Guaxupé"/>
    <x v="4"/>
    <n v="0"/>
    <n v="0"/>
    <n v="8"/>
    <n v="50295.44"/>
    <n v="4060131002"/>
    <n v="0"/>
    <n v="0"/>
    <n v="35.5"/>
    <n v="23"/>
    <n v="13.5"/>
    <n v="9"/>
    <n v="0"/>
    <n v="0"/>
    <s v=" "/>
    <n v="0"/>
    <n v="0"/>
    <n v="9682.3176000000003"/>
    <s v=""/>
    <n v="-77458.540800000002"/>
    <s v="NÃO"/>
    <n v="-50295.44"/>
    <n v="-77458.540800000002"/>
    <n v="-50295.44"/>
  </r>
  <r>
    <x v="0"/>
    <s v="Sul"/>
    <x v="0"/>
    <s v="31002 - Guaxupé"/>
    <x v="5"/>
    <n v="5.5"/>
    <n v="46605.136200000001"/>
    <n v="9"/>
    <n v="88185.89"/>
    <n v="4060131002"/>
    <n v="9"/>
    <n v="6.4999999999999991"/>
    <n v="35.5"/>
    <n v="23"/>
    <n v="13.5"/>
    <n v="9"/>
    <n v="14"/>
    <n v="0"/>
    <s v="não"/>
    <n v="6.4999999999999991"/>
    <n v="55078.796999999999"/>
    <n v="8473.6610999999994"/>
    <s v="NÃO"/>
    <n v="-29657.813849999999"/>
    <s v="SIM"/>
    <n v="-29657.813849999999"/>
    <n v="-29657.813849999999"/>
    <n v="-29657.813849999999"/>
  </r>
  <r>
    <x v="0"/>
    <s v="Sul"/>
    <x v="0"/>
    <s v="31002 - Guaxupé"/>
    <x v="6"/>
    <n v="1.5"/>
    <n v="20829.211800000001"/>
    <n v="0"/>
    <n v="0"/>
    <n v="4060131002"/>
    <n v="0"/>
    <n v="0"/>
    <n v="35.5"/>
    <n v="23"/>
    <n v="-0.5"/>
    <n v="0"/>
    <n v="0"/>
    <n v="0"/>
    <s v=" "/>
    <n v="1.9999999999999998"/>
    <n v="27772.282800000001"/>
    <n v="13886.141299999999"/>
    <s v="NÃO"/>
    <n v="20829.211949999997"/>
    <m/>
    <n v="20829.211949999997"/>
    <n v="20829.211949999997"/>
    <n v="20829.211949999997"/>
  </r>
  <r>
    <x v="0"/>
    <s v="Sul"/>
    <x v="0"/>
    <s v="31002 - Guaxupé"/>
    <x v="7"/>
    <n v="0"/>
    <n v="0"/>
    <n v="4"/>
    <n v="39975.910000000003"/>
    <n v="4060131002"/>
    <n v="0"/>
    <n v="0"/>
    <n v="35.5"/>
    <n v="23"/>
    <n v="-0.5"/>
    <n v="0"/>
    <n v="0"/>
    <n v="0"/>
    <s v=" "/>
    <n v="0"/>
    <n v="0"/>
    <n v="9181.6762999999992"/>
    <s v=""/>
    <n v="-36726.705199999997"/>
    <s v="SIM"/>
    <n v="-36726.705199999997"/>
    <n v="-36726.705199999997"/>
    <n v="-36726.705199999997"/>
  </r>
  <r>
    <x v="0"/>
    <s v="Sul"/>
    <x v="1"/>
    <s v="31003 - Itajubá"/>
    <x v="1"/>
    <n v="36.5"/>
    <n v="346865.18699999998"/>
    <n v="48"/>
    <n v="464290.57"/>
    <n v="4060131003"/>
    <n v="48"/>
    <n v="43"/>
    <n v="45.5"/>
    <n v="49"/>
    <n v="45.5"/>
    <n v="49"/>
    <n v="45"/>
    <n v="0"/>
    <s v="não"/>
    <n v="43"/>
    <n v="408635.69939999998"/>
    <n v="9503.1558000000005"/>
    <s v="SIM"/>
    <n v="-80776.824300000007"/>
    <s v="SIM"/>
    <n v="-80776.824300000007"/>
    <n v="-109286.2917"/>
    <n v="-109286.2917"/>
  </r>
  <r>
    <x v="0"/>
    <s v="Sul"/>
    <x v="1"/>
    <s v="31003 - Itajubá"/>
    <x v="4"/>
    <n v="0"/>
    <n v="0"/>
    <n v="2"/>
    <n v="12980.46"/>
    <n v="4060131003"/>
    <n v="0"/>
    <n v="0"/>
    <n v="45.5"/>
    <n v="49"/>
    <n v="0.5"/>
    <n v="1"/>
    <n v="0"/>
    <n v="0"/>
    <s v=" "/>
    <n v="0"/>
    <n v="0"/>
    <n v="9682.3176000000003"/>
    <s v=""/>
    <n v="-19364.635200000001"/>
    <s v="NÃO"/>
    <n v="-12980.46"/>
    <n v="-19364.635200000001"/>
    <n v="-12980.46"/>
  </r>
  <r>
    <x v="0"/>
    <s v="Sul"/>
    <x v="1"/>
    <s v="31003 - Itajubá"/>
    <x v="6"/>
    <n v="1.9999999999999998"/>
    <n v="27772.282800000001"/>
    <n v="1"/>
    <n v="37949.03"/>
    <n v="4060131003"/>
    <n v="1"/>
    <n v="2.5"/>
    <n v="45.5"/>
    <n v="49"/>
    <n v="0.5"/>
    <n v="1"/>
    <n v="1"/>
    <n v="0"/>
    <s v="sim"/>
    <n v="2.5"/>
    <n v="34715.353199999998"/>
    <n v="13886.141299999999"/>
    <s v="NÃO"/>
    <n v="13886.141299999996"/>
    <s v="SIM"/>
    <n v="13886.141299999996"/>
    <n v="13886.141299999996"/>
    <n v="13886.141299999996"/>
  </r>
  <r>
    <x v="0"/>
    <s v="Sul"/>
    <x v="2"/>
    <s v="31004 - Lavras"/>
    <x v="0"/>
    <n v="6.4999999999999991"/>
    <n v="74813.464200000002"/>
    <n v="1"/>
    <n v="5978.4"/>
    <n v="4060131004"/>
    <n v="1"/>
    <n v="7.5"/>
    <n v="39.5"/>
    <n v="33"/>
    <n v="39.5"/>
    <n v="33"/>
    <n v="1"/>
    <n v="0"/>
    <s v="sim"/>
    <n v="7.5"/>
    <n v="86323.227599999998"/>
    <n v="11509.7637"/>
    <s v="NÃO"/>
    <n v="63303.700349999985"/>
    <s v="NÃO"/>
    <n v="63303.700349999985"/>
    <n v="63303.700349999985"/>
    <n v="63303.700349999985"/>
  </r>
  <r>
    <x v="0"/>
    <s v="Sul"/>
    <x v="2"/>
    <s v="31004 - Lavras"/>
    <x v="1"/>
    <n v="0"/>
    <n v="0"/>
    <n v="2"/>
    <n v="22600.61"/>
    <n v="4060131004"/>
    <n v="0"/>
    <n v="0"/>
    <n v="39.5"/>
    <n v="33"/>
    <n v="38.5"/>
    <n v="32"/>
    <n v="0"/>
    <n v="0"/>
    <s v=" "/>
    <n v="0"/>
    <n v="0"/>
    <n v="9503.1558000000005"/>
    <s v=""/>
    <n v="-19006.311600000001"/>
    <s v="SIM"/>
    <n v="-19006.311600000001"/>
    <n v="-19006.311600000001"/>
    <n v="-19006.311600000001"/>
  </r>
  <r>
    <x v="0"/>
    <s v="Sul"/>
    <x v="2"/>
    <s v="31004 - Lavras"/>
    <x v="3"/>
    <n v="0"/>
    <n v="0"/>
    <n v="2"/>
    <n v="19838.939999999999"/>
    <n v="4060131004"/>
    <n v="0"/>
    <n v="0"/>
    <n v="39.5"/>
    <n v="33"/>
    <n v="38.5"/>
    <n v="32"/>
    <n v="0"/>
    <n v="0"/>
    <s v=" "/>
    <n v="0"/>
    <n v="0"/>
    <n v="9683.8178000000007"/>
    <s v=""/>
    <n v="-19367.635600000001"/>
    <s v="SIM"/>
    <n v="-19367.635600000001"/>
    <n v="-19367.635600000001"/>
    <n v="-19367.635600000001"/>
  </r>
  <r>
    <x v="0"/>
    <s v="Sul"/>
    <x v="2"/>
    <s v="31004 - Lavras"/>
    <x v="5"/>
    <n v="0"/>
    <n v="0"/>
    <n v="1"/>
    <n v="8566.1"/>
    <n v="4060131004"/>
    <n v="0"/>
    <n v="0"/>
    <n v="39.5"/>
    <n v="33"/>
    <n v="38.5"/>
    <n v="32"/>
    <n v="0"/>
    <n v="0"/>
    <s v=" "/>
    <n v="0"/>
    <n v="0"/>
    <n v="8473.6610999999994"/>
    <s v=""/>
    <n v="-8473.6610999999994"/>
    <s v="SIM"/>
    <n v="-8473.6610999999994"/>
    <n v="-8473.6610999999994"/>
    <n v="-8473.6610999999994"/>
  </r>
  <r>
    <x v="0"/>
    <s v="Sul"/>
    <x v="2"/>
    <s v="31004 - Lavras"/>
    <x v="6"/>
    <n v="1.5"/>
    <n v="20829.211800000001"/>
    <n v="0"/>
    <n v="0"/>
    <n v="4060131004"/>
    <n v="0"/>
    <n v="0"/>
    <n v="39.5"/>
    <n v="33"/>
    <n v="38.5"/>
    <n v="32"/>
    <n v="0"/>
    <n v="0"/>
    <s v=" "/>
    <n v="1.9999999999999998"/>
    <n v="27772.282800000001"/>
    <n v="13886.141299999999"/>
    <s v="NÃO"/>
    <n v="20829.211949999997"/>
    <m/>
    <n v="20829.211949999997"/>
    <n v="20829.211949999997"/>
    <n v="20829.211949999997"/>
  </r>
  <r>
    <x v="0"/>
    <s v="Sul"/>
    <x v="2"/>
    <s v="31004 - Lavras"/>
    <x v="7"/>
    <n v="25.5"/>
    <n v="234132.7458"/>
    <n v="32"/>
    <n v="278507.26"/>
    <n v="4060131004"/>
    <n v="32"/>
    <n v="30"/>
    <n v="39.5"/>
    <n v="33"/>
    <n v="38.5"/>
    <n v="32"/>
    <n v="39"/>
    <n v="0"/>
    <s v="não"/>
    <n v="30"/>
    <n v="275450.28899999999"/>
    <n v="9181.6762999999992"/>
    <s v="NÃO"/>
    <n v="-59680.895949999991"/>
    <s v="NÃO"/>
    <n v="-56571.787187499998"/>
    <n v="-59680.895949999991"/>
    <n v="-56571.787187499998"/>
  </r>
  <r>
    <x v="0"/>
    <s v="Sul"/>
    <x v="3"/>
    <s v="31005 - Passos/Piumhi"/>
    <x v="0"/>
    <n v="0"/>
    <n v="0"/>
    <n v="3"/>
    <n v="70975.19"/>
    <n v="4060131005"/>
    <n v="0"/>
    <n v="0"/>
    <n v="63.500000000000007"/>
    <n v="18"/>
    <n v="63.500000000000007"/>
    <n v="18"/>
    <n v="0"/>
    <n v="0"/>
    <s v=" "/>
    <n v="0"/>
    <n v="0"/>
    <n v="11509.7637"/>
    <s v=""/>
    <n v="-34529.291100000002"/>
    <s v="SIM"/>
    <n v="-34529.291100000002"/>
    <n v="-34529.291100000002"/>
    <n v="-34529.291100000002"/>
  </r>
  <r>
    <x v="0"/>
    <s v="Sul"/>
    <x v="3"/>
    <s v="31005 - Passos/Piumhi"/>
    <x v="2"/>
    <n v="0"/>
    <n v="0"/>
    <n v="62"/>
    <n v="635800.74"/>
    <n v="4060131005"/>
    <n v="0"/>
    <n v="0"/>
    <n v="63.500000000000007"/>
    <n v="18"/>
    <n v="63.500000000000007"/>
    <n v="18"/>
    <n v="0"/>
    <n v="0"/>
    <s v=" "/>
    <n v="0"/>
    <n v="0"/>
    <n v="9365.7199999999993"/>
    <s v=""/>
    <n v="-580674.64"/>
    <s v="SIM"/>
    <n v="-580674.64"/>
    <n v="-580674.64"/>
    <n v="-580674.64"/>
  </r>
  <r>
    <x v="0"/>
    <s v="Sul"/>
    <x v="3"/>
    <s v="31005 - Passos/Piumhi"/>
    <x v="5"/>
    <n v="51.500000000000007"/>
    <n v="436393.54680000001"/>
    <n v="18"/>
    <n v="165716.94"/>
    <n v="4060131005"/>
    <n v="18"/>
    <n v="60.500000000000007"/>
    <n v="63.500000000000007"/>
    <n v="18"/>
    <n v="63.500000000000007"/>
    <n v="18"/>
    <n v="64"/>
    <n v="0"/>
    <s v="não"/>
    <n v="60.500000000000007"/>
    <n v="512656.4964"/>
    <n v="8473.6610999999994"/>
    <s v="NÃO"/>
    <n v="283867.64685000002"/>
    <s v="SIM"/>
    <n v="283867.64685000002"/>
    <n v="283867.64685000002"/>
    <n v="283867.64685000002"/>
  </r>
  <r>
    <x v="0"/>
    <s v="Sul"/>
    <x v="3"/>
    <s v="31005 - Passos/Piumhi"/>
    <x v="6"/>
    <n v="2.5"/>
    <n v="34715.353199999998"/>
    <n v="0"/>
    <n v="0"/>
    <n v="4060131005"/>
    <n v="0"/>
    <n v="0"/>
    <n v="63.500000000000007"/>
    <n v="18"/>
    <n v="-0.49999999999999289"/>
    <n v="0"/>
    <n v="0"/>
    <n v="0"/>
    <s v=" "/>
    <n v="3"/>
    <n v="41658.424200000001"/>
    <n v="13886.141299999999"/>
    <s v="NÃO"/>
    <n v="34715.35325"/>
    <m/>
    <n v="34715.35325"/>
    <n v="34715.35325"/>
    <n v="34715.35325"/>
  </r>
  <r>
    <x v="0"/>
    <s v="Sul"/>
    <x v="1"/>
    <s v="31006 - Poços de Caldas"/>
    <x v="1"/>
    <n v="0"/>
    <n v="0"/>
    <n v="2"/>
    <n v="12536.9"/>
    <n v="4060131006"/>
    <n v="0"/>
    <n v="0"/>
    <n v="49.5"/>
    <n v="49"/>
    <n v="49.5"/>
    <n v="49"/>
    <n v="0"/>
    <n v="0"/>
    <s v=" "/>
    <n v="0"/>
    <n v="0"/>
    <n v="9503.1558000000005"/>
    <s v=""/>
    <n v="-19006.311600000001"/>
    <s v="NÃO"/>
    <n v="-12536.9"/>
    <n v="-19006.311600000001"/>
    <n v="-12536.9"/>
  </r>
  <r>
    <x v="0"/>
    <s v="Sul"/>
    <x v="1"/>
    <s v="31006 - Poços de Caldas"/>
    <x v="3"/>
    <n v="40"/>
    <n v="387352.71179999999"/>
    <n v="49"/>
    <n v="469448.93"/>
    <n v="4060131006"/>
    <n v="49"/>
    <n v="47"/>
    <n v="49.5"/>
    <n v="49"/>
    <n v="49.5"/>
    <n v="49"/>
    <n v="50"/>
    <n v="0"/>
    <s v="não"/>
    <n v="47"/>
    <n v="455139.43680000002"/>
    <n v="9683.8178000000007"/>
    <s v="NÃO"/>
    <n v="-87154.36020000001"/>
    <s v="NÃO"/>
    <n v="-86225.313673469384"/>
    <n v="-87154.36020000001"/>
    <n v="-86225.313673469384"/>
  </r>
  <r>
    <x v="0"/>
    <s v="Sul"/>
    <x v="1"/>
    <s v="31006 - Poços de Caldas"/>
    <x v="4"/>
    <n v="0"/>
    <n v="0"/>
    <n v="2"/>
    <n v="12767.38"/>
    <n v="4060131006"/>
    <n v="0"/>
    <n v="0"/>
    <n v="49.5"/>
    <n v="49"/>
    <n v="-0.5"/>
    <n v="0"/>
    <n v="0"/>
    <n v="0"/>
    <s v=" "/>
    <n v="0"/>
    <n v="0"/>
    <n v="9682.3176000000003"/>
    <s v=""/>
    <n v="-19364.635200000001"/>
    <s v="NÃO"/>
    <n v="-12767.38"/>
    <n v="-19364.635200000001"/>
    <n v="-12767.38"/>
  </r>
  <r>
    <x v="0"/>
    <s v="Sul"/>
    <x v="1"/>
    <s v="31006 - Poços de Caldas"/>
    <x v="6"/>
    <n v="1.9999999999999998"/>
    <n v="27772.282800000001"/>
    <n v="0"/>
    <n v="0"/>
    <n v="4060131006"/>
    <n v="0"/>
    <n v="0"/>
    <n v="49.5"/>
    <n v="49"/>
    <n v="-0.5"/>
    <n v="0"/>
    <n v="0"/>
    <n v="0"/>
    <s v=" "/>
    <n v="2.5"/>
    <n v="34715.353199999998"/>
    <n v="13886.141299999999"/>
    <s v="NÃO"/>
    <n v="27772.282599999995"/>
    <m/>
    <n v="27772.282599999995"/>
    <n v="27772.282599999995"/>
    <n v="27772.282599999995"/>
  </r>
  <r>
    <x v="0"/>
    <s v="Sul"/>
    <x v="1"/>
    <s v="31007 - Pouso Alegre"/>
    <x v="1"/>
    <n v="0"/>
    <n v="0"/>
    <n v="3"/>
    <n v="25727.86"/>
    <n v="4060131007"/>
    <n v="0"/>
    <n v="0"/>
    <n v="112.5"/>
    <n v="107"/>
    <n v="112.5"/>
    <n v="107"/>
    <n v="0"/>
    <n v="0"/>
    <s v=" "/>
    <n v="0"/>
    <n v="0"/>
    <n v="9503.1558000000005"/>
    <s v=""/>
    <n v="-28509.467400000001"/>
    <s v="NÃO"/>
    <n v="-25727.86"/>
    <n v="-28509.467400000001"/>
    <n v="-25727.86"/>
  </r>
  <r>
    <x v="0"/>
    <s v="Sul"/>
    <x v="1"/>
    <s v="31007 - Pouso Alegre"/>
    <x v="3"/>
    <n v="0"/>
    <n v="0"/>
    <n v="1"/>
    <n v="8538.31"/>
    <n v="4060131007"/>
    <n v="0"/>
    <n v="0"/>
    <n v="112.5"/>
    <n v="107"/>
    <n v="112.5"/>
    <n v="107"/>
    <n v="0"/>
    <n v="0"/>
    <s v=" "/>
    <n v="0"/>
    <n v="0"/>
    <n v="9683.8178000000007"/>
    <s v=""/>
    <n v="-9683.8178000000007"/>
    <s v="NÃO"/>
    <n v="-8538.31"/>
    <n v="-9683.8178000000007"/>
    <n v="-8538.31"/>
  </r>
  <r>
    <x v="0"/>
    <s v="Sul"/>
    <x v="1"/>
    <s v="31007 - Pouso Alegre"/>
    <x v="4"/>
    <n v="90.5"/>
    <n v="876249.74280000001"/>
    <n v="107"/>
    <n v="1054940.74"/>
    <n v="4060131007"/>
    <n v="107"/>
    <n v="106.5"/>
    <n v="112.5"/>
    <n v="107"/>
    <n v="112.5"/>
    <n v="107"/>
    <n v="113"/>
    <n v="0"/>
    <s v="não"/>
    <n v="106.5"/>
    <n v="1031166.8244"/>
    <n v="9682.3176000000003"/>
    <s v="NÃO"/>
    <n v="-159758.24040000001"/>
    <s v="SIM"/>
    <n v="-159758.24040000001"/>
    <n v="-159758.24040000001"/>
    <n v="-159758.24040000001"/>
  </r>
  <r>
    <x v="0"/>
    <s v="Sul"/>
    <x v="1"/>
    <s v="31007 - Pouso Alegre"/>
    <x v="6"/>
    <n v="5"/>
    <n v="69430.706399999995"/>
    <n v="0"/>
    <n v="0"/>
    <n v="4060131007"/>
    <n v="0"/>
    <n v="0"/>
    <n v="112.5"/>
    <n v="107"/>
    <n v="-0.5"/>
    <n v="0"/>
    <n v="0"/>
    <n v="0"/>
    <s v=" "/>
    <n v="6"/>
    <n v="83316.847800000003"/>
    <n v="13886.141299999999"/>
    <s v="NÃO"/>
    <n v="69430.7065"/>
    <m/>
    <n v="69430.7065"/>
    <n v="69430.7065"/>
    <n v="69430.7065"/>
  </r>
  <r>
    <x v="0"/>
    <s v="Sul"/>
    <x v="2"/>
    <s v="31008 - São Lourenço"/>
    <x v="0"/>
    <n v="0"/>
    <n v="0"/>
    <n v="2"/>
    <n v="83998.06"/>
    <n v="4060131008"/>
    <n v="0"/>
    <n v="0"/>
    <n v="59.499999999999993"/>
    <n v="56"/>
    <n v="59.499999999999993"/>
    <n v="56"/>
    <n v="0"/>
    <n v="0"/>
    <s v=" "/>
    <n v="0"/>
    <n v="0"/>
    <n v="11509.7637"/>
    <s v=""/>
    <n v="-23019.527399999999"/>
    <s v="SIM"/>
    <n v="-23019.527399999999"/>
    <n v="-23019.527399999999"/>
    <n v="-23019.527399999999"/>
  </r>
  <r>
    <x v="0"/>
    <s v="Sul"/>
    <x v="2"/>
    <s v="31008 - São Lourenço"/>
    <x v="1"/>
    <n v="0"/>
    <n v="0"/>
    <n v="3"/>
    <n v="28951.62"/>
    <n v="4060131008"/>
    <n v="0"/>
    <n v="0"/>
    <n v="59.499999999999993"/>
    <n v="56"/>
    <n v="59.499999999999993"/>
    <n v="56"/>
    <n v="0"/>
    <n v="0"/>
    <s v=" "/>
    <n v="0"/>
    <n v="0"/>
    <n v="9503.1558000000005"/>
    <s v=""/>
    <n v="-28509.467400000001"/>
    <s v="SIM"/>
    <n v="-28509.467400000001"/>
    <n v="-28509.467400000001"/>
    <n v="-28509.467400000001"/>
  </r>
  <r>
    <x v="0"/>
    <s v="Sul"/>
    <x v="2"/>
    <s v="31008 - São Lourenço"/>
    <x v="8"/>
    <n v="0"/>
    <n v="0"/>
    <n v="1"/>
    <n v="6091.36"/>
    <n v="4060131008"/>
    <n v="0"/>
    <n v="0"/>
    <n v="59.499999999999993"/>
    <n v="56"/>
    <n v="59.499999999999993"/>
    <n v="56"/>
    <n v="0"/>
    <n v="0"/>
    <s v=" "/>
    <n v="0"/>
    <n v="0"/>
    <n v="9891.1381000000001"/>
    <s v=""/>
    <n v="-9891.1381000000001"/>
    <s v="NÃO"/>
    <n v="-6091.36"/>
    <n v="-9891.1381000000001"/>
    <n v="-6091.36"/>
  </r>
  <r>
    <x v="0"/>
    <s v="Sul"/>
    <x v="2"/>
    <s v="31008 - São Lourenço"/>
    <x v="5"/>
    <n v="0"/>
    <n v="0"/>
    <n v="1"/>
    <n v="9887.74"/>
    <n v="4060131008"/>
    <n v="0"/>
    <n v="0"/>
    <n v="59.499999999999993"/>
    <n v="56"/>
    <n v="59.499999999999993"/>
    <n v="56"/>
    <n v="0"/>
    <n v="0"/>
    <s v=" "/>
    <n v="0"/>
    <n v="0"/>
    <n v="8473.6610999999994"/>
    <s v=""/>
    <n v="-8473.6610999999994"/>
    <s v="SIM"/>
    <n v="-8473.6610999999994"/>
    <n v="-8473.6610999999994"/>
    <n v="-8473.6610999999994"/>
  </r>
  <r>
    <x v="0"/>
    <s v="Sul"/>
    <x v="2"/>
    <s v="31008 - São Lourenço"/>
    <x v="6"/>
    <n v="2.5"/>
    <n v="34715.353199999998"/>
    <n v="0"/>
    <n v="0"/>
    <n v="4060131008"/>
    <n v="0"/>
    <n v="0"/>
    <n v="59.499999999999993"/>
    <n v="56"/>
    <n v="59.499999999999993"/>
    <n v="56"/>
    <n v="0"/>
    <n v="0"/>
    <s v=" "/>
    <n v="3"/>
    <n v="41658.424200000001"/>
    <n v="13886.141299999999"/>
    <s v="NÃO"/>
    <n v="34715.35325"/>
    <m/>
    <n v="34715.35325"/>
    <n v="34715.35325"/>
    <n v="34715.35325"/>
  </r>
  <r>
    <x v="0"/>
    <s v="Sul"/>
    <x v="2"/>
    <s v="31008 - São Lourenço"/>
    <x v="7"/>
    <n v="48"/>
    <n v="440720.46240000002"/>
    <n v="56"/>
    <n v="511224.64"/>
    <n v="4060131008"/>
    <n v="56"/>
    <n v="56.499999999999993"/>
    <n v="59.499999999999993"/>
    <n v="56"/>
    <n v="59.499999999999993"/>
    <n v="56"/>
    <n v="60"/>
    <n v="0"/>
    <s v="não"/>
    <n v="56.499999999999993"/>
    <n v="518764.71120000002"/>
    <n v="9181.6762999999992"/>
    <s v="NÃO"/>
    <n v="-73453.410399999993"/>
    <s v="NÃO"/>
    <n v="-73032.091428571424"/>
    <n v="-73453.410399999993"/>
    <n v="-73032.091428571424"/>
  </r>
  <r>
    <x v="0"/>
    <s v="Sul"/>
    <x v="0"/>
    <s v="31009 - São Sebastião do Paraíso"/>
    <x v="2"/>
    <n v="0"/>
    <n v="0"/>
    <n v="5"/>
    <n v="62197.120000000003"/>
    <n v="4060131009"/>
    <n v="0"/>
    <n v="0"/>
    <n v="27.500000000000004"/>
    <n v="32"/>
    <n v="27.500000000000004"/>
    <n v="32"/>
    <n v="0"/>
    <n v="0"/>
    <s v=" "/>
    <n v="0"/>
    <n v="0"/>
    <n v="9365.7199999999993"/>
    <s v=""/>
    <n v="-46828.6"/>
    <s v="SIM"/>
    <n v="-46828.6"/>
    <n v="-46828.6"/>
    <n v="-46828.6"/>
  </r>
  <r>
    <x v="0"/>
    <s v="Sul"/>
    <x v="0"/>
    <s v="31009 - São Sebastião do Paraíso"/>
    <x v="4"/>
    <n v="0"/>
    <n v="0"/>
    <n v="1"/>
    <n v="6001.55"/>
    <n v="4060131009"/>
    <n v="0"/>
    <n v="0"/>
    <n v="27.500000000000004"/>
    <n v="32"/>
    <n v="27.500000000000004"/>
    <n v="32"/>
    <n v="0"/>
    <n v="0"/>
    <s v=" "/>
    <n v="0"/>
    <n v="0"/>
    <n v="9682.3176000000003"/>
    <s v=""/>
    <n v="-9682.3176000000003"/>
    <s v="NÃO"/>
    <n v="-6001.55"/>
    <n v="-9682.3176000000003"/>
    <n v="-6001.55"/>
  </r>
  <r>
    <x v="0"/>
    <s v="Sul"/>
    <x v="0"/>
    <s v="31009 - São Sebastião do Paraíso"/>
    <x v="5"/>
    <n v="22.5"/>
    <n v="190657.37460000001"/>
    <n v="32"/>
    <n v="339778.99"/>
    <n v="4060131009"/>
    <n v="32"/>
    <n v="26.500000000000004"/>
    <n v="27.500000000000004"/>
    <n v="32"/>
    <n v="27.500000000000004"/>
    <n v="32"/>
    <n v="28"/>
    <n v="0"/>
    <s v="não"/>
    <n v="26.500000000000004"/>
    <n v="224552.019"/>
    <n v="8473.6610999999994"/>
    <s v="SIM"/>
    <n v="-46605.136049999994"/>
    <s v="SIM"/>
    <n v="-46605.136049999994"/>
    <n v="-80499.780449999991"/>
    <n v="-80499.780449999991"/>
  </r>
  <r>
    <x v="0"/>
    <s v="Sul"/>
    <x v="0"/>
    <s v="31009 - São Sebastião do Paraíso"/>
    <x v="6"/>
    <n v="0.99999999999999989"/>
    <n v="13886.1414"/>
    <n v="0"/>
    <n v="0"/>
    <n v="4060131009"/>
    <n v="0"/>
    <n v="0"/>
    <n v="27.500000000000004"/>
    <n v="32"/>
    <n v="-0.49999999999999645"/>
    <n v="0"/>
    <n v="0"/>
    <n v="0"/>
    <s v=" "/>
    <n v="0.99999999999999989"/>
    <n v="13886.1414"/>
    <n v="13886.141299999999"/>
    <s v="NÃO"/>
    <n v="13886.141299999997"/>
    <m/>
    <n v="13886.141299999997"/>
    <n v="13886.141299999997"/>
    <n v="13886.141299999997"/>
  </r>
  <r>
    <x v="0"/>
    <s v="Sul"/>
    <x v="2"/>
    <s v="31010 - Três Corações"/>
    <x v="0"/>
    <n v="0"/>
    <n v="0"/>
    <n v="2"/>
    <n v="90003.35"/>
    <n v="4060131010"/>
    <n v="0"/>
    <n v="0"/>
    <n v="29.499999999999996"/>
    <n v="28"/>
    <n v="29.499999999999996"/>
    <n v="28"/>
    <n v="0"/>
    <n v="0"/>
    <s v=" "/>
    <n v="0"/>
    <n v="0"/>
    <n v="11509.7637"/>
    <s v=""/>
    <n v="-23019.527399999999"/>
    <s v="SIM"/>
    <n v="-23019.527399999999"/>
    <n v="-23019.527399999999"/>
    <n v="-23019.527399999999"/>
  </r>
  <r>
    <x v="0"/>
    <s v="Sul"/>
    <x v="2"/>
    <s v="31010 - Três Corações"/>
    <x v="5"/>
    <n v="0"/>
    <n v="0"/>
    <n v="1"/>
    <n v="12992.39"/>
    <n v="4060131010"/>
    <n v="0"/>
    <n v="0"/>
    <n v="29.499999999999996"/>
    <n v="28"/>
    <n v="29.499999999999996"/>
    <n v="28"/>
    <n v="0"/>
    <n v="0"/>
    <s v=" "/>
    <n v="0"/>
    <n v="0"/>
    <n v="8473.6610999999994"/>
    <s v=""/>
    <n v="-8473.6610999999994"/>
    <s v="SIM"/>
    <n v="-8473.6610999999994"/>
    <n v="-8473.6610999999994"/>
    <n v="-8473.6610999999994"/>
  </r>
  <r>
    <x v="0"/>
    <s v="Sul"/>
    <x v="2"/>
    <s v="31010 - Três Corações"/>
    <x v="6"/>
    <n v="1.5"/>
    <n v="20829.211800000001"/>
    <n v="0"/>
    <n v="0"/>
    <n v="4060131010"/>
    <n v="0"/>
    <n v="0"/>
    <n v="29.499999999999996"/>
    <n v="28"/>
    <n v="29.499999999999996"/>
    <n v="28"/>
    <n v="0"/>
    <n v="0"/>
    <s v=" "/>
    <n v="1.9999999999999998"/>
    <n v="27772.282800000001"/>
    <n v="13886.141299999999"/>
    <s v="NÃO"/>
    <n v="20829.211949999997"/>
    <m/>
    <n v="20829.211949999997"/>
    <n v="20829.211949999997"/>
    <n v="20829.211949999997"/>
  </r>
  <r>
    <x v="0"/>
    <s v="Sul"/>
    <x v="2"/>
    <s v="31010 - Três Corações"/>
    <x v="7"/>
    <n v="23.5"/>
    <n v="215769.39300000001"/>
    <n v="28"/>
    <n v="265846.39"/>
    <n v="4060131010"/>
    <n v="28"/>
    <n v="27.499999999999996"/>
    <n v="29.499999999999996"/>
    <n v="28"/>
    <n v="29.499999999999996"/>
    <n v="28"/>
    <n v="30"/>
    <n v="0"/>
    <s v="não"/>
    <n v="27.499999999999996"/>
    <n v="252496.098"/>
    <n v="9181.6762999999992"/>
    <s v="NÃO"/>
    <n v="-41317.543349999993"/>
    <s v="SIM"/>
    <n v="-41317.543349999993"/>
    <n v="-41317.543349999993"/>
    <n v="-41317.543349999993"/>
  </r>
  <r>
    <x v="0"/>
    <s v="Sul"/>
    <x v="2"/>
    <s v="31011 - Três Pontas"/>
    <x v="1"/>
    <n v="0"/>
    <n v="0"/>
    <n v="1"/>
    <n v="10152.81"/>
    <n v="4060131011"/>
    <n v="0"/>
    <n v="0"/>
    <n v="28"/>
    <n v="35"/>
    <n v="28"/>
    <n v="35"/>
    <n v="0"/>
    <n v="0"/>
    <s v=" "/>
    <n v="0"/>
    <n v="0"/>
    <n v="9503.1558000000005"/>
    <s v=""/>
    <n v="-9503.1558000000005"/>
    <s v="SIM"/>
    <n v="-9503.1558000000005"/>
    <n v="-9503.1558000000005"/>
    <n v="-9503.1558000000005"/>
  </r>
  <r>
    <x v="0"/>
    <s v="Sul"/>
    <x v="2"/>
    <s v="31011 - Três Pontas"/>
    <x v="2"/>
    <n v="0"/>
    <n v="0"/>
    <n v="1"/>
    <n v="11085.82"/>
    <n v="4060131011"/>
    <n v="0"/>
    <n v="0"/>
    <n v="28"/>
    <n v="35"/>
    <n v="28"/>
    <n v="35"/>
    <n v="0"/>
    <n v="0"/>
    <s v=" "/>
    <n v="0"/>
    <n v="0"/>
    <n v="9365.7199999999993"/>
    <s v=""/>
    <n v="-9365.7199999999993"/>
    <s v="SIM"/>
    <n v="-9365.7199999999993"/>
    <n v="-9365.7199999999993"/>
    <n v="-9365.7199999999993"/>
  </r>
  <r>
    <x v="0"/>
    <s v="Sul"/>
    <x v="2"/>
    <s v="31011 - Três Pontas"/>
    <x v="3"/>
    <n v="4.5"/>
    <n v="43577.179799999998"/>
    <n v="2"/>
    <n v="18032.05"/>
    <n v="4060131011"/>
    <n v="2"/>
    <n v="5.5"/>
    <n v="28"/>
    <n v="35"/>
    <n v="28"/>
    <n v="35"/>
    <n v="2"/>
    <n v="0"/>
    <s v="sim"/>
    <n v="5.5"/>
    <n v="53260.998"/>
    <n v="9683.8178000000007"/>
    <s v="NÃO"/>
    <n v="24209.544500000004"/>
    <s v="NÃO"/>
    <n v="24209.544500000004"/>
    <n v="24209.544500000004"/>
    <n v="24209.544500000004"/>
  </r>
  <r>
    <x v="0"/>
    <s v="Sul"/>
    <x v="2"/>
    <s v="31011 - Três Pontas"/>
    <x v="6"/>
    <n v="0.99999999999999989"/>
    <n v="13886.1414"/>
    <n v="0"/>
    <n v="0"/>
    <n v="4060131011"/>
    <n v="0"/>
    <n v="0"/>
    <n v="28"/>
    <n v="35"/>
    <n v="26"/>
    <n v="33"/>
    <n v="0"/>
    <n v="0"/>
    <s v=" "/>
    <n v="0.99999999999999989"/>
    <n v="13886.1414"/>
    <n v="13886.141299999999"/>
    <s v="NÃO"/>
    <n v="13886.141299999997"/>
    <m/>
    <n v="13886.141299999997"/>
    <n v="13886.141299999997"/>
    <n v="13886.141299999997"/>
  </r>
  <r>
    <x v="0"/>
    <s v="Sul"/>
    <x v="2"/>
    <s v="31011 - Três Pontas"/>
    <x v="7"/>
    <n v="18.5"/>
    <n v="169861.0116"/>
    <n v="33"/>
    <n v="316137.27"/>
    <n v="4060131011"/>
    <n v="33"/>
    <n v="21.5"/>
    <n v="28"/>
    <n v="35"/>
    <n v="26"/>
    <n v="33"/>
    <n v="26"/>
    <n v="0"/>
    <s v="não"/>
    <n v="21.5"/>
    <n v="197406.04019999999"/>
    <n v="9181.6762999999992"/>
    <s v="SIM"/>
    <n v="-68862.572249999997"/>
    <s v="SIM"/>
    <n v="-68862.572249999997"/>
    <n v="-133134.30635"/>
    <n v="-133134.30635"/>
  </r>
  <r>
    <x v="0"/>
    <s v="Sul"/>
    <x v="2"/>
    <s v="31012 - Varginha"/>
    <x v="4"/>
    <n v="6.4999999999999991"/>
    <n v="62935.064400000003"/>
    <n v="1"/>
    <n v="14480.3"/>
    <n v="4060131012"/>
    <n v="1"/>
    <n v="7.5"/>
    <n v="42"/>
    <n v="77"/>
    <n v="42"/>
    <n v="77"/>
    <n v="1"/>
    <n v="0"/>
    <s v="sim"/>
    <n v="7.5"/>
    <n v="72617.381999999998"/>
    <n v="9682.3176000000003"/>
    <s v="NÃO"/>
    <n v="53252.746799999994"/>
    <s v="SIM"/>
    <n v="53252.746799999994"/>
    <n v="53252.746799999994"/>
    <n v="53252.746799999994"/>
  </r>
  <r>
    <x v="0"/>
    <s v="Sul"/>
    <x v="2"/>
    <s v="31012 - Varginha"/>
    <x v="6"/>
    <n v="1.9999999999999998"/>
    <n v="27772.282800000001"/>
    <n v="0"/>
    <n v="0"/>
    <n v="4060131012"/>
    <n v="0"/>
    <n v="0"/>
    <n v="42"/>
    <n v="77"/>
    <n v="41"/>
    <n v="76"/>
    <n v="0"/>
    <n v="0"/>
    <s v=" "/>
    <n v="2.5"/>
    <n v="34715.353199999998"/>
    <n v="13886.141299999999"/>
    <s v="NÃO"/>
    <n v="27772.282599999995"/>
    <m/>
    <n v="27772.282599999995"/>
    <n v="27772.282599999995"/>
    <n v="27772.282599999995"/>
  </r>
  <r>
    <x v="0"/>
    <s v="Sul"/>
    <x v="2"/>
    <s v="31012 - Varginha"/>
    <x v="7"/>
    <n v="27"/>
    <n v="247905.2598"/>
    <n v="76"/>
    <n v="654114.81000000006"/>
    <n v="4060131012"/>
    <n v="76"/>
    <n v="31.999999999999996"/>
    <n v="42"/>
    <n v="77"/>
    <n v="41"/>
    <n v="76"/>
    <n v="41"/>
    <n v="0"/>
    <s v="não"/>
    <n v="31.999999999999996"/>
    <n v="293813.64179999998"/>
    <n v="9181.6762999999992"/>
    <s v="SIM"/>
    <n v="-128543.46819999999"/>
    <s v="NÃO"/>
    <n v="-120494.83342105264"/>
    <n v="-449902.13869999995"/>
    <n v="-421731.91697368427"/>
  </r>
  <r>
    <x v="0"/>
    <s v="Centro Sul"/>
    <x v="4"/>
    <s v="31013 - Barbacena"/>
    <x v="9"/>
    <n v="34"/>
    <n v="313662.63780000003"/>
    <n v="46"/>
    <n v="388417.37"/>
    <n v="4060131013"/>
    <n v="46"/>
    <n v="40"/>
    <n v="53"/>
    <n v="48"/>
    <n v="53"/>
    <n v="48"/>
    <n v="51"/>
    <n v="0"/>
    <s v="não"/>
    <n v="40"/>
    <n v="369014.86800000002"/>
    <n v="9225.3716999999997"/>
    <s v="NÃO"/>
    <n v="-110704.4604"/>
    <s v="NÃO"/>
    <n v="-101326.27043478261"/>
    <n v="-110704.4604"/>
    <n v="-101326.27043478261"/>
  </r>
  <r>
    <x v="0"/>
    <s v="Centro Sul"/>
    <x v="4"/>
    <s v="31013 - Barbacena"/>
    <x v="0"/>
    <n v="11"/>
    <n v="126607.4004"/>
    <n v="2"/>
    <n v="24975.14"/>
    <n v="4060131013"/>
    <n v="2"/>
    <n v="12.999999999999998"/>
    <n v="53"/>
    <n v="48"/>
    <n v="2"/>
    <n v="2"/>
    <n v="2"/>
    <n v="0"/>
    <s v="sim"/>
    <n v="12.999999999999998"/>
    <n v="149626.9278"/>
    <n v="11509.7637"/>
    <s v="NÃO"/>
    <n v="103587.87329999999"/>
    <s v="SIM"/>
    <n v="103587.87329999999"/>
    <n v="103587.87329999999"/>
    <n v="103587.87329999999"/>
  </r>
  <r>
    <x v="0"/>
    <s v="Centro Sul"/>
    <x v="4"/>
    <s v="31013 - Barbacena"/>
    <x v="8"/>
    <n v="0"/>
    <n v="0"/>
    <n v="2"/>
    <n v="23278.81"/>
    <n v="4060131013"/>
    <n v="0"/>
    <n v="0"/>
    <n v="53"/>
    <n v="48"/>
    <n v="0"/>
    <n v="0"/>
    <n v="0"/>
    <n v="0"/>
    <s v=" "/>
    <n v="0"/>
    <n v="0"/>
    <n v="9891.1381000000001"/>
    <s v=""/>
    <n v="-19782.2762"/>
    <s v="SIM"/>
    <n v="-19782.2762"/>
    <n v="-19782.2762"/>
    <n v="-19782.2762"/>
  </r>
  <r>
    <x v="0"/>
    <s v="Centro Sul"/>
    <x v="4"/>
    <s v="31014 - Conselheiro Lafaiete/Congonhas"/>
    <x v="9"/>
    <n v="32.5"/>
    <n v="299824.58039999998"/>
    <n v="28"/>
    <n v="256219.99"/>
    <n v="4060131014"/>
    <n v="28"/>
    <n v="38"/>
    <n v="67"/>
    <n v="55"/>
    <n v="67"/>
    <n v="55"/>
    <n v="34"/>
    <n v="0"/>
    <s v="não"/>
    <n v="38"/>
    <n v="350564.12459999998"/>
    <n v="9225.3716999999997"/>
    <s v="NÃO"/>
    <n v="41514.17265"/>
    <s v="NÃO"/>
    <n v="41514.17265"/>
    <n v="41514.17265"/>
    <n v="41514.17265"/>
  </r>
  <r>
    <x v="0"/>
    <s v="Centro Sul"/>
    <x v="4"/>
    <s v="31014 - Conselheiro Lafaiete/Congonhas"/>
    <x v="0"/>
    <n v="24.499999999999996"/>
    <n v="281989.2108"/>
    <n v="27"/>
    <n v="285960.3"/>
    <n v="4060131014"/>
    <n v="27"/>
    <n v="28.999999999999996"/>
    <n v="67"/>
    <n v="55"/>
    <n v="33"/>
    <n v="27"/>
    <n v="33"/>
    <n v="0"/>
    <s v="não"/>
    <n v="28.999999999999996"/>
    <n v="333783.14760000003"/>
    <n v="11509.7637"/>
    <s v="NÃO"/>
    <n v="-28774.409250000041"/>
    <s v="NÃO"/>
    <n v="-26477.805555555595"/>
    <n v="-28774.409250000041"/>
    <n v="-26477.805555555595"/>
  </r>
  <r>
    <x v="0"/>
    <s v="Centro Sul"/>
    <x v="4"/>
    <s v="31015 - São João del Rei"/>
    <x v="9"/>
    <n v="34"/>
    <n v="313662.63780000003"/>
    <n v="24"/>
    <n v="236029.74"/>
    <n v="4060131015"/>
    <n v="24"/>
    <n v="40"/>
    <n v="53"/>
    <n v="28"/>
    <n v="53"/>
    <n v="28"/>
    <n v="45"/>
    <n v="0"/>
    <s v="não"/>
    <n v="40"/>
    <n v="369014.86800000002"/>
    <n v="9225.3716999999997"/>
    <s v="NÃO"/>
    <n v="92253.717000000004"/>
    <s v="SIM"/>
    <n v="92253.717000000004"/>
    <n v="92253.717000000004"/>
    <n v="92253.717000000004"/>
  </r>
  <r>
    <x v="0"/>
    <s v="Centro Sul"/>
    <x v="4"/>
    <s v="31015 - São João del Rei"/>
    <x v="0"/>
    <n v="11"/>
    <n v="126607.4004"/>
    <n v="4"/>
    <n v="30278.06"/>
    <n v="4060131015"/>
    <n v="4"/>
    <n v="12.999999999999998"/>
    <n v="53"/>
    <n v="28"/>
    <n v="8"/>
    <n v="4"/>
    <n v="8"/>
    <n v="0"/>
    <s v="sim"/>
    <n v="12.999999999999998"/>
    <n v="149626.9278"/>
    <n v="11509.7637"/>
    <s v="NÃO"/>
    <n v="80568.3459"/>
    <s v="NÃO"/>
    <n v="80568.3459"/>
    <n v="80568.3459"/>
    <n v="80568.3459"/>
  </r>
  <r>
    <x v="0"/>
    <s v="Centro Sul"/>
    <x v="4"/>
    <s v="31015 - São João del Rei"/>
    <x v="8"/>
    <n v="0"/>
    <n v="0"/>
    <n v="1"/>
    <n v="13502.66"/>
    <n v="4060131015"/>
    <n v="0"/>
    <n v="0"/>
    <n v="53"/>
    <n v="28"/>
    <n v="0"/>
    <n v="0"/>
    <n v="0"/>
    <n v="0"/>
    <s v=" "/>
    <n v="0"/>
    <n v="0"/>
    <n v="9891.1381000000001"/>
    <s v=""/>
    <n v="-9891.1381000000001"/>
    <s v="SIM"/>
    <n v="-9891.1381000000001"/>
    <n v="-9891.1381000000001"/>
    <n v="-9891.1381000000001"/>
  </r>
  <r>
    <x v="0"/>
    <s v="Centro Sul"/>
    <x v="4"/>
    <s v="31015 - São João del Rei"/>
    <x v="7"/>
    <n v="0"/>
    <n v="0"/>
    <n v="2"/>
    <n v="18429.93"/>
    <n v="4060131015"/>
    <n v="0"/>
    <n v="0"/>
    <n v="53"/>
    <n v="28"/>
    <n v="0"/>
    <n v="0"/>
    <n v="0"/>
    <n v="0"/>
    <s v=" "/>
    <n v="0"/>
    <n v="0"/>
    <n v="9181.6762999999992"/>
    <s v=""/>
    <n v="-18363.352599999998"/>
    <s v="SIM"/>
    <n v="-18363.352599999998"/>
    <n v="-18363.352599999998"/>
    <n v="-18363.352599999998"/>
  </r>
  <r>
    <x v="0"/>
    <s v="Centro"/>
    <x v="5"/>
    <s v="31016 - Belo Horizonte/Nova Lima/Caeté"/>
    <x v="0"/>
    <n v="652"/>
    <n v="7504365.9324000003"/>
    <n v="623"/>
    <n v="6721689.5199999996"/>
    <n v="4060131016"/>
    <n v="623"/>
    <n v="767"/>
    <n v="767"/>
    <n v="623"/>
    <n v="767"/>
    <n v="623"/>
    <n v="767"/>
    <n v="0"/>
    <s v="não"/>
    <n v="767"/>
    <n v="8827988.7576000001"/>
    <n v="11509.7637"/>
    <s v="NÃO"/>
    <n v="333783.14730000001"/>
    <s v="NÃO"/>
    <n v="333783.14730000001"/>
    <n v="333783.14730000001"/>
    <n v="333783.14730000001"/>
  </r>
  <r>
    <x v="0"/>
    <s v="Centro"/>
    <x v="5"/>
    <s v="31016 - Belo Horizonte/Nova Lima/Caeté"/>
    <x v="8"/>
    <n v="0"/>
    <n v="0"/>
    <n v="1"/>
    <n v="11411.34"/>
    <n v="4060131016"/>
    <n v="0"/>
    <n v="0"/>
    <n v="767"/>
    <n v="623"/>
    <n v="0"/>
    <n v="0"/>
    <n v="0"/>
    <n v="0"/>
    <s v=" "/>
    <n v="0"/>
    <n v="0"/>
    <n v="9891.1381000000001"/>
    <s v=""/>
    <n v="-9891.1381000000001"/>
    <s v="SIM"/>
    <n v="-9891.1381000000001"/>
    <n v="-9891.1381000000001"/>
    <n v="-9891.1381000000001"/>
  </r>
  <r>
    <x v="0"/>
    <s v="Centro"/>
    <x v="5"/>
    <s v="31016 - Belo Horizonte/Nova Lima/Caeté"/>
    <x v="10"/>
    <n v="0"/>
    <n v="0"/>
    <n v="1"/>
    <n v="9703.39"/>
    <n v="4060131016"/>
    <n v="0"/>
    <n v="0"/>
    <n v="767"/>
    <n v="623"/>
    <n v="0"/>
    <n v="0"/>
    <n v="0"/>
    <n v="0"/>
    <s v=" "/>
    <n v="0"/>
    <n v="0"/>
    <n v="8141.1426000000001"/>
    <s v=""/>
    <n v="-8141.1426000000001"/>
    <s v="SIM"/>
    <n v="-8141.1426000000001"/>
    <n v="-8141.1426000000001"/>
    <n v="-8141.1426000000001"/>
  </r>
  <r>
    <x v="0"/>
    <s v="Centro"/>
    <x v="5"/>
    <s v="31017 - Betim"/>
    <x v="0"/>
    <n v="131"/>
    <n v="1507779.0449999999"/>
    <n v="109"/>
    <n v="1229879.56"/>
    <n v="4060131017"/>
    <n v="109"/>
    <n v="154"/>
    <n v="154"/>
    <n v="109"/>
    <n v="154"/>
    <n v="109"/>
    <n v="154"/>
    <n v="0"/>
    <s v="não"/>
    <n v="154"/>
    <n v="1772503.6098"/>
    <n v="11509.7637"/>
    <s v="NÃO"/>
    <n v="253214.8014"/>
    <s v="NÃO"/>
    <n v="253214.8014"/>
    <n v="253214.8014"/>
    <n v="253214.8014"/>
  </r>
  <r>
    <x v="0"/>
    <s v="Centro"/>
    <x v="5"/>
    <s v="31018 - Contagem"/>
    <x v="0"/>
    <n v="157.5"/>
    <n v="1812787.7826"/>
    <n v="99"/>
    <n v="1089999.83"/>
    <n v="4060131018"/>
    <n v="99"/>
    <n v="185"/>
    <n v="185"/>
    <n v="99"/>
    <n v="185"/>
    <n v="99"/>
    <n v="185"/>
    <n v="0"/>
    <s v="não"/>
    <n v="185"/>
    <n v="2129306.2848"/>
    <n v="11509.7637"/>
    <s v="NÃO"/>
    <n v="673321.17645000003"/>
    <s v="NÃO"/>
    <n v="673321.17645000003"/>
    <n v="673321.17645000003"/>
    <n v="673321.17645000003"/>
  </r>
  <r>
    <x v="0"/>
    <s v="Centro"/>
    <x v="6"/>
    <s v="31019 - Curvelo"/>
    <x v="0"/>
    <n v="34.5"/>
    <n v="397086.84779999999"/>
    <n v="50"/>
    <n v="482343.13"/>
    <n v="4060131019"/>
    <n v="50"/>
    <n v="40.5"/>
    <n v="40.5"/>
    <n v="50"/>
    <n v="40.5"/>
    <n v="50"/>
    <n v="41"/>
    <n v="0"/>
    <s v="não"/>
    <n v="40.5"/>
    <n v="466145.43"/>
    <n v="11509.7637"/>
    <s v="SIM"/>
    <n v="-74813.464049999995"/>
    <s v="NÃO"/>
    <n v="-62704.606899999999"/>
    <n v="-178401.33734999999"/>
    <n v="-149526.37030000001"/>
  </r>
  <r>
    <x v="0"/>
    <s v="Centro"/>
    <x v="6"/>
    <s v="31019 - Curvelo"/>
    <x v="10"/>
    <n v="0"/>
    <n v="0"/>
    <n v="1"/>
    <n v="9753.24"/>
    <n v="4060131019"/>
    <n v="0"/>
    <n v="0"/>
    <n v="40.5"/>
    <n v="50"/>
    <n v="-0.5"/>
    <n v="0"/>
    <n v="0"/>
    <n v="0"/>
    <s v=" "/>
    <n v="0"/>
    <n v="0"/>
    <n v="8141.1426000000001"/>
    <s v=""/>
    <n v="-8141.1426000000001"/>
    <s v="SIM"/>
    <n v="-8141.1426000000001"/>
    <n v="-8141.1426000000001"/>
    <n v="-8141.1426000000001"/>
  </r>
  <r>
    <x v="0"/>
    <s v="Centro"/>
    <x v="6"/>
    <s v="31019 - Curvelo"/>
    <x v="6"/>
    <n v="0"/>
    <n v="0"/>
    <n v="1"/>
    <n v="39057.620000000003"/>
    <n v="4060131019"/>
    <n v="0"/>
    <n v="0"/>
    <n v="40.5"/>
    <n v="50"/>
    <n v="-0.5"/>
    <n v="0"/>
    <n v="0"/>
    <n v="0"/>
    <s v=" "/>
    <n v="0"/>
    <n v="0"/>
    <n v="13886.141299999999"/>
    <s v=""/>
    <n v="-13886.141299999999"/>
    <s v="SIM"/>
    <n v="-13886.141299999999"/>
    <n v="-13886.141299999999"/>
    <n v="-13886.141299999999"/>
  </r>
  <r>
    <x v="0"/>
    <s v="Centro"/>
    <x v="5"/>
    <s v="31020 - Guanhães"/>
    <x v="0"/>
    <n v="23"/>
    <n v="264724.56479999999"/>
    <n v="9"/>
    <n v="142813.09"/>
    <n v="4060131020"/>
    <n v="9"/>
    <n v="27.499999999999996"/>
    <n v="27.499999999999996"/>
    <n v="9"/>
    <n v="27.499999999999996"/>
    <n v="9"/>
    <n v="28"/>
    <n v="0"/>
    <s v="não"/>
    <n v="27.499999999999996"/>
    <n v="316518.50160000002"/>
    <n v="11509.7637"/>
    <s v="NÃO"/>
    <n v="161136.6918"/>
    <s v="SIM"/>
    <n v="161136.6918"/>
    <n v="161136.6918"/>
    <n v="161136.6918"/>
  </r>
  <r>
    <x v="0"/>
    <s v="Centro"/>
    <x v="5"/>
    <s v="31021 - Itabira"/>
    <x v="0"/>
    <n v="43"/>
    <n v="494919.83880000003"/>
    <n v="21"/>
    <n v="210928.98"/>
    <n v="4060131021"/>
    <n v="21"/>
    <n v="50.499999999999993"/>
    <n v="50.499999999999993"/>
    <n v="21"/>
    <n v="50.499999999999993"/>
    <n v="21"/>
    <n v="51"/>
    <n v="0"/>
    <s v="não"/>
    <n v="50.499999999999993"/>
    <n v="581243.06700000004"/>
    <n v="11509.7637"/>
    <s v="NÃO"/>
    <n v="253214.8014"/>
    <s v="NÃO"/>
    <n v="253214.8014"/>
    <n v="253214.8014"/>
    <n v="253214.8014"/>
  </r>
  <r>
    <x v="0"/>
    <s v="Centro"/>
    <x v="5"/>
    <s v="31022 - Ouro Preto"/>
    <x v="0"/>
    <n v="33"/>
    <n v="379822.20179999998"/>
    <n v="28"/>
    <n v="326067.14"/>
    <n v="4060131022"/>
    <n v="28"/>
    <n v="38.5"/>
    <n v="38.5"/>
    <n v="28"/>
    <n v="38.5"/>
    <n v="28"/>
    <n v="39"/>
    <n v="0"/>
    <s v="não"/>
    <n v="38.5"/>
    <n v="443125.90259999997"/>
    <n v="11509.7637"/>
    <s v="NÃO"/>
    <n v="57548.818499999994"/>
    <s v="SIM"/>
    <n v="57548.818499999994"/>
    <n v="57548.818499999994"/>
    <n v="57548.818499999994"/>
  </r>
  <r>
    <x v="0"/>
    <s v="Centro"/>
    <x v="5"/>
    <s v="31023 - João Monlevade"/>
    <x v="0"/>
    <n v="27"/>
    <n v="310763.61959999998"/>
    <n v="15"/>
    <n v="142294.75"/>
    <n v="4060131023"/>
    <n v="15"/>
    <n v="31.5"/>
    <n v="31.5"/>
    <n v="15"/>
    <n v="31.5"/>
    <n v="15"/>
    <n v="32"/>
    <n v="0"/>
    <s v="não"/>
    <n v="31.5"/>
    <n v="362557.5564"/>
    <n v="11509.7637"/>
    <s v="NÃO"/>
    <n v="138117.16440000001"/>
    <s v="NÃO"/>
    <n v="138117.16440000001"/>
    <n v="138117.16440000001"/>
    <n v="138117.16440000001"/>
  </r>
  <r>
    <x v="0"/>
    <s v="Centro"/>
    <x v="5"/>
    <s v="31023 - João Monlevade"/>
    <x v="11"/>
    <n v="0"/>
    <n v="0"/>
    <n v="2"/>
    <n v="8512.9500000000007"/>
    <n v="4060131023"/>
    <n v="0"/>
    <n v="0"/>
    <n v="31.5"/>
    <n v="15"/>
    <n v="-0.5"/>
    <n v="0"/>
    <n v="0"/>
    <n v="0"/>
    <s v=" "/>
    <n v="0"/>
    <n v="0"/>
    <n v="10988.7011"/>
    <s v=""/>
    <n v="-21977.4022"/>
    <s v="NÃO"/>
    <n v="-8512.9500000000007"/>
    <n v="-21977.4022"/>
    <n v="-8512.9500000000007"/>
  </r>
  <r>
    <x v="0"/>
    <s v="Centro"/>
    <x v="6"/>
    <s v="31024 - Sete Lagoas"/>
    <x v="0"/>
    <n v="3.9999999999999996"/>
    <n v="46039.054799999998"/>
    <n v="45"/>
    <n v="638114.11"/>
    <n v="4060131024"/>
    <n v="45"/>
    <n v="4.5"/>
    <n v="98.5"/>
    <n v="105"/>
    <n v="98.5"/>
    <n v="105"/>
    <n v="42"/>
    <n v="0"/>
    <s v="não"/>
    <n v="4.5"/>
    <n v="51793.936800000003"/>
    <n v="11509.7637"/>
    <s v="SIM"/>
    <n v="-437371.02059999999"/>
    <s v="SIM"/>
    <n v="-437371.02059999999"/>
    <n v="-471900.31169999996"/>
    <n v="-471900.31169999996"/>
  </r>
  <r>
    <x v="0"/>
    <s v="Centro"/>
    <x v="6"/>
    <s v="31024 - Sete Lagoas"/>
    <x v="10"/>
    <n v="79.5"/>
    <n v="647220.83700000006"/>
    <n v="60"/>
    <n v="513803.35"/>
    <n v="4060131024"/>
    <n v="60"/>
    <n v="94"/>
    <n v="98.5"/>
    <n v="105"/>
    <n v="56.5"/>
    <n v="60"/>
    <n v="57"/>
    <n v="1"/>
    <s v="sim"/>
    <n v="94"/>
    <n v="765267.4044"/>
    <n v="8141.1426000000001"/>
    <s v="SIM"/>
    <n v="183175.70850000001"/>
    <s v="SIM"/>
    <n v="183175.70850000001"/>
    <n v="158752.2807"/>
    <n v="158752.2807"/>
  </r>
  <r>
    <x v="0"/>
    <s v="Centro"/>
    <x v="5"/>
    <s v="31025 - Vespasiano"/>
    <x v="0"/>
    <n v="53.000000000000007"/>
    <n v="610017.47580000001"/>
    <n v="42"/>
    <n v="555152.1"/>
    <n v="4060131025"/>
    <n v="42"/>
    <n v="62.499999999999993"/>
    <n v="62.499999999999993"/>
    <n v="42"/>
    <n v="62.499999999999993"/>
    <n v="42"/>
    <n v="63"/>
    <n v="0"/>
    <s v="não"/>
    <n v="62.499999999999993"/>
    <n v="719360.23140000005"/>
    <n v="11509.7637"/>
    <s v="NÃO"/>
    <n v="126607.40070000007"/>
    <s v="SIM"/>
    <n v="126607.40070000007"/>
    <n v="126607.40070000007"/>
    <n v="126607.40070000007"/>
  </r>
  <r>
    <x v="0"/>
    <s v="Jequitinhonha"/>
    <x v="7"/>
    <s v="31026 - Diamantina"/>
    <x v="0"/>
    <n v="34.5"/>
    <n v="397086.84779999999"/>
    <n v="37"/>
    <n v="297466.58"/>
    <n v="4060131026"/>
    <n v="37"/>
    <n v="40.5"/>
    <n v="40.5"/>
    <n v="37"/>
    <n v="40.5"/>
    <n v="37"/>
    <n v="41"/>
    <n v="0"/>
    <s v="não"/>
    <n v="40.5"/>
    <n v="466145.43"/>
    <n v="11509.7637"/>
    <s v="NÃO"/>
    <n v="-28774.409249999997"/>
    <s v="NÃO"/>
    <n v="-20099.093243243246"/>
    <n v="-28774.409249999997"/>
    <n v="-20099.093243243246"/>
  </r>
  <r>
    <x v="0"/>
    <s v="Jequitinhonha"/>
    <x v="7"/>
    <s v="31027 - Minas Novas/Turmalina/Capelinha"/>
    <x v="0"/>
    <n v="24"/>
    <n v="276234.32880000002"/>
    <n v="40"/>
    <n v="406406.03"/>
    <n v="4060131027"/>
    <n v="40"/>
    <n v="28.000000000000004"/>
    <n v="28.000000000000004"/>
    <n v="40"/>
    <n v="28.000000000000004"/>
    <n v="40"/>
    <n v="28"/>
    <n v="0"/>
    <s v="não"/>
    <n v="28.000000000000004"/>
    <n v="322273.3836"/>
    <n v="11509.7637"/>
    <s v="SIM"/>
    <n v="-46039.054799999998"/>
    <s v="NÃO"/>
    <n v="-40640.603000000003"/>
    <n v="-184156.21919999999"/>
    <n v="-162562.41200000001"/>
  </r>
  <r>
    <x v="0"/>
    <s v="Jequitinhonha"/>
    <x v="7"/>
    <s v="31027 - Minas Novas/Turmalina/Capelinha"/>
    <x v="10"/>
    <n v="0"/>
    <n v="0"/>
    <n v="2"/>
    <n v="16924.3"/>
    <n v="4060131027"/>
    <n v="0"/>
    <n v="0"/>
    <n v="28.000000000000004"/>
    <n v="40"/>
    <n v="3.5527136788005009E-15"/>
    <n v="0"/>
    <n v="0"/>
    <n v="0"/>
    <s v=" "/>
    <n v="0"/>
    <n v="0"/>
    <n v="8141.1426000000001"/>
    <s v=""/>
    <n v="-16282.2852"/>
    <s v="SIM"/>
    <n v="-16282.2852"/>
    <n v="-16282.2852"/>
    <n v="-16282.2852"/>
  </r>
  <r>
    <x v="0"/>
    <s v="Jequitinhonha"/>
    <x v="7"/>
    <s v="31027 - Minas Novas/Turmalina/Capelinha"/>
    <x v="12"/>
    <n v="0"/>
    <n v="0"/>
    <n v="2"/>
    <n v="16944.36"/>
    <n v="4060131027"/>
    <n v="0"/>
    <n v="0"/>
    <n v="28.000000000000004"/>
    <n v="40"/>
    <n v="3.5527136788005009E-15"/>
    <n v="0"/>
    <n v="0"/>
    <n v="0"/>
    <s v=" "/>
    <n v="0"/>
    <n v="0"/>
    <n v="9690.8153000000002"/>
    <s v=""/>
    <n v="-19381.6306"/>
    <s v="NÃO"/>
    <n v="-16944.36"/>
    <n v="-19381.6306"/>
    <n v="-16944.36"/>
  </r>
  <r>
    <x v="0"/>
    <s v="Oeste"/>
    <x v="8"/>
    <s v="31028 - Bom Despacho"/>
    <x v="0"/>
    <n v="5"/>
    <n v="57548.818800000001"/>
    <n v="14"/>
    <n v="123313.92"/>
    <n v="4060131028"/>
    <n v="14"/>
    <n v="6"/>
    <n v="23.5"/>
    <n v="22"/>
    <n v="23.5"/>
    <n v="22"/>
    <n v="15"/>
    <n v="0"/>
    <s v="não"/>
    <n v="6"/>
    <n v="69058.582200000004"/>
    <n v="11509.7637"/>
    <s v="NÃO"/>
    <n v="-103587.87329999999"/>
    <s v="NÃO"/>
    <n v="-79273.234285714279"/>
    <n v="-103587.87329999999"/>
    <n v="-79273.234285714279"/>
  </r>
  <r>
    <x v="0"/>
    <s v="Oeste"/>
    <x v="8"/>
    <s v="31028 - Bom Despacho"/>
    <x v="13"/>
    <n v="11"/>
    <n v="112358.535"/>
    <n v="6"/>
    <n v="61604.95"/>
    <n v="4060131028"/>
    <n v="6"/>
    <n v="12.999999999999998"/>
    <n v="23.5"/>
    <n v="22"/>
    <n v="8.5"/>
    <n v="8"/>
    <n v="6"/>
    <n v="0"/>
    <s v="sim"/>
    <n v="12.999999999999998"/>
    <n v="132787.3602"/>
    <n v="10214.4123"/>
    <s v="NÃO"/>
    <n v="51072.061499999996"/>
    <s v="SIM"/>
    <n v="51072.061499999996"/>
    <n v="51072.061499999996"/>
    <n v="51072.061499999996"/>
  </r>
  <r>
    <x v="0"/>
    <s v="Oeste"/>
    <x v="8"/>
    <s v="31028 - Bom Despacho"/>
    <x v="14"/>
    <n v="0"/>
    <n v="0"/>
    <n v="1"/>
    <n v="2548.8200000000002"/>
    <n v="4060131028"/>
    <n v="0"/>
    <n v="0"/>
    <n v="23.5"/>
    <n v="22"/>
    <n v="2.5"/>
    <n v="2"/>
    <n v="0"/>
    <n v="0"/>
    <s v=" "/>
    <n v="0"/>
    <n v="0"/>
    <n v="8897.7721999999994"/>
    <s v=""/>
    <n v="-8897.7721999999994"/>
    <s v="NÃO"/>
    <n v="-2548.8200000000002"/>
    <n v="-8897.7721999999994"/>
    <n v="-2548.8200000000002"/>
  </r>
  <r>
    <x v="0"/>
    <s v="Oeste"/>
    <x v="8"/>
    <s v="31028 - Bom Despacho"/>
    <x v="5"/>
    <n v="3.9999999999999996"/>
    <n v="33894.644399999997"/>
    <n v="2"/>
    <n v="10687.41"/>
    <n v="4060131028"/>
    <n v="2"/>
    <n v="4.5"/>
    <n v="23.5"/>
    <n v="22"/>
    <n v="2.5"/>
    <n v="2"/>
    <n v="3"/>
    <n v="0"/>
    <s v="sim"/>
    <n v="4.5"/>
    <n v="38131.474800000004"/>
    <n v="8473.6610999999994"/>
    <s v="NÃO"/>
    <n v="16947.322199999995"/>
    <s v="NÃO"/>
    <n v="16947.322199999995"/>
    <n v="16947.322199999995"/>
    <n v="16947.322199999995"/>
  </r>
  <r>
    <x v="0"/>
    <s v="Oeste"/>
    <x v="8"/>
    <s v="31029 - Divinópolis/Santo Antônio do Monte"/>
    <x v="0"/>
    <n v="20"/>
    <n v="230195.274"/>
    <n v="31"/>
    <n v="333540.49"/>
    <n v="4060131029"/>
    <n v="31"/>
    <n v="23.5"/>
    <n v="99"/>
    <n v="106"/>
    <n v="99"/>
    <n v="106"/>
    <n v="29"/>
    <n v="0"/>
    <s v="não"/>
    <n v="23.5"/>
    <n v="270479.44679999998"/>
    <n v="11509.7637"/>
    <s v="SIM"/>
    <n v="-103587.87329999999"/>
    <s v="NÃO"/>
    <n v="-96834.335806451621"/>
    <n v="-126607.4007"/>
    <n v="-118353.0770967742"/>
  </r>
  <r>
    <x v="0"/>
    <s v="Oeste"/>
    <x v="8"/>
    <s v="31029 - Divinópolis/Santo Antônio do Monte"/>
    <x v="13"/>
    <n v="47.5"/>
    <n v="485184.58439999999"/>
    <n v="73"/>
    <n v="818971.4"/>
    <n v="4060131029"/>
    <n v="73"/>
    <n v="55.5"/>
    <n v="99"/>
    <n v="106"/>
    <n v="70"/>
    <n v="75"/>
    <n v="68"/>
    <n v="0"/>
    <s v="não"/>
    <n v="55.5"/>
    <n v="566899.88280000002"/>
    <n v="10214.4123"/>
    <s v="SIM"/>
    <n v="-209395.45215"/>
    <s v="SIM"/>
    <n v="-209395.45215"/>
    <n v="-260467.51365000001"/>
    <n v="-260467.51365000001"/>
  </r>
  <r>
    <x v="0"/>
    <s v="Oeste"/>
    <x v="8"/>
    <s v="31029 - Divinópolis/Santo Antônio do Monte"/>
    <x v="5"/>
    <n v="17"/>
    <n v="144052.2384"/>
    <n v="2"/>
    <n v="20350.68"/>
    <n v="4060131029"/>
    <n v="2"/>
    <n v="20"/>
    <n v="99"/>
    <n v="106"/>
    <n v="2"/>
    <n v="2"/>
    <n v="2"/>
    <n v="0"/>
    <s v="sim"/>
    <n v="20"/>
    <n v="169473.22200000001"/>
    <n v="8473.6610999999994"/>
    <s v="NÃO"/>
    <n v="127104.91649999999"/>
    <s v="SIM"/>
    <n v="127104.91649999999"/>
    <n v="127104.91649999999"/>
    <n v="127104.91649999999"/>
  </r>
  <r>
    <x v="0"/>
    <s v="Oeste"/>
    <x v="8"/>
    <s v="31030 - Formiga"/>
    <x v="0"/>
    <n v="11"/>
    <n v="126607.4004"/>
    <n v="13"/>
    <n v="108413.56"/>
    <n v="4060131030"/>
    <n v="13"/>
    <n v="12.999999999999998"/>
    <n v="30"/>
    <n v="39"/>
    <n v="30"/>
    <n v="39"/>
    <n v="10"/>
    <n v="0"/>
    <s v="sim"/>
    <n v="12.999999999999998"/>
    <n v="149626.9278"/>
    <n v="11509.7637"/>
    <s v="SIM"/>
    <n v="11509.7637"/>
    <s v="NÃO"/>
    <n v="8339.504615384616"/>
    <n v="-23019.527399999999"/>
    <n v="-16679.009230769232"/>
  </r>
  <r>
    <x v="0"/>
    <s v="Oeste"/>
    <x v="8"/>
    <s v="31030 - Formiga"/>
    <x v="13"/>
    <n v="9.5"/>
    <n v="97036.917000000001"/>
    <n v="17"/>
    <n v="164682.89000000001"/>
    <n v="4060131030"/>
    <n v="17"/>
    <n v="11"/>
    <n v="30"/>
    <n v="39"/>
    <n v="20"/>
    <n v="26"/>
    <n v="13"/>
    <n v="0"/>
    <s v="não"/>
    <n v="11"/>
    <n v="112358.535"/>
    <n v="10214.4123"/>
    <s v="SIM"/>
    <n v="-35750.443050000002"/>
    <s v="NÃO"/>
    <n v="-33905.300882352945"/>
    <n v="-76608.092250000002"/>
    <n v="-72654.216176470596"/>
  </r>
  <r>
    <x v="0"/>
    <s v="Oeste"/>
    <x v="8"/>
    <s v="31030 - Formiga"/>
    <x v="5"/>
    <n v="5"/>
    <n v="42368.305800000002"/>
    <n v="9"/>
    <n v="68796.38"/>
    <n v="4060131030"/>
    <n v="9"/>
    <n v="6"/>
    <n v="30"/>
    <n v="39"/>
    <n v="7"/>
    <n v="9"/>
    <n v="7"/>
    <n v="0"/>
    <s v="não"/>
    <n v="6"/>
    <n v="50841.9666"/>
    <n v="8473.6610999999994"/>
    <s v="SIM"/>
    <n v="-16947.322199999999"/>
    <s v="NÃO"/>
    <n v="-15288.084444444445"/>
    <n v="-33894.644399999997"/>
    <n v="-30576.168888888889"/>
  </r>
  <r>
    <x v="0"/>
    <s v="Oeste"/>
    <x v="8"/>
    <s v="31031 - Itaúna"/>
    <x v="9"/>
    <n v="0"/>
    <n v="0"/>
    <n v="3"/>
    <n v="31371.06"/>
    <n v="4060131031"/>
    <n v="0"/>
    <n v="0"/>
    <n v="26.5"/>
    <n v="23"/>
    <n v="26.5"/>
    <n v="23"/>
    <n v="0"/>
    <n v="0"/>
    <s v=" "/>
    <n v="0"/>
    <n v="0"/>
    <n v="9225.3716999999997"/>
    <s v=""/>
    <n v="-27676.115099999999"/>
    <s v="SIM"/>
    <n v="-27676.115099999999"/>
    <n v="-27676.115099999999"/>
    <n v="-27676.115099999999"/>
  </r>
  <r>
    <x v="0"/>
    <s v="Oeste"/>
    <x v="8"/>
    <s v="31031 - Itaúna"/>
    <x v="0"/>
    <n v="9.5"/>
    <n v="109342.755"/>
    <n v="17"/>
    <n v="208600.84"/>
    <n v="4060131031"/>
    <n v="17"/>
    <n v="11"/>
    <n v="26.5"/>
    <n v="23"/>
    <n v="26.5"/>
    <n v="23"/>
    <n v="20"/>
    <n v="0"/>
    <s v="não"/>
    <n v="11"/>
    <n v="126607.4004"/>
    <n v="11509.7637"/>
    <s v="NÃO"/>
    <n v="-86323.227749999991"/>
    <s v="SIM"/>
    <n v="-86323.227749999991"/>
    <n v="-86323.227749999991"/>
    <n v="-86323.227749999991"/>
  </r>
  <r>
    <x v="0"/>
    <s v="Oeste"/>
    <x v="8"/>
    <s v="31031 - Itaúna"/>
    <x v="13"/>
    <n v="8.5"/>
    <n v="86822.504400000005"/>
    <n v="6"/>
    <n v="64082.22"/>
    <n v="4060131031"/>
    <n v="6"/>
    <n v="10"/>
    <n v="26.5"/>
    <n v="23"/>
    <n v="6.5"/>
    <n v="6"/>
    <n v="7"/>
    <n v="0"/>
    <s v="sim"/>
    <n v="10"/>
    <n v="102144.12300000001"/>
    <n v="10214.4123"/>
    <s v="NÃO"/>
    <n v="25536.030749999998"/>
    <s v="SIM"/>
    <n v="25536.030749999998"/>
    <n v="25536.030749999998"/>
    <n v="25536.030749999998"/>
  </r>
  <r>
    <x v="0"/>
    <s v="Oeste"/>
    <x v="8"/>
    <s v="31031 - Itaúna"/>
    <x v="5"/>
    <n v="4.5"/>
    <n v="38131.474800000004"/>
    <n v="0"/>
    <n v="0"/>
    <n v="4060131031"/>
    <n v="0"/>
    <n v="0"/>
    <n v="26.5"/>
    <n v="23"/>
    <n v="-0.5"/>
    <n v="0"/>
    <n v="0"/>
    <n v="0"/>
    <s v=" "/>
    <n v="5.5"/>
    <n v="46605.136200000001"/>
    <n v="8473.6610999999994"/>
    <s v="NÃO"/>
    <n v="38131.474949999996"/>
    <m/>
    <n v="38131.474949999996"/>
    <n v="38131.474949999996"/>
    <n v="38131.474949999996"/>
  </r>
  <r>
    <x v="0"/>
    <s v="Oeste"/>
    <x v="8"/>
    <s v="31031 - Itaúna"/>
    <x v="7"/>
    <n v="0"/>
    <n v="0"/>
    <n v="1"/>
    <n v="9470.31"/>
    <n v="4060131031"/>
    <n v="0"/>
    <n v="0"/>
    <n v="26.5"/>
    <n v="23"/>
    <n v="-0.5"/>
    <n v="0"/>
    <n v="0"/>
    <n v="0"/>
    <s v=" "/>
    <n v="0"/>
    <n v="0"/>
    <n v="9181.6762999999992"/>
    <s v=""/>
    <n v="-9181.6762999999992"/>
    <s v="SIM"/>
    <n v="-9181.6762999999992"/>
    <n v="-9181.6762999999992"/>
    <n v="-9181.6762999999992"/>
  </r>
  <r>
    <x v="0"/>
    <s v="Oeste"/>
    <x v="8"/>
    <s v="31032 - Pará de Minas"/>
    <x v="0"/>
    <n v="9.5"/>
    <n v="109342.755"/>
    <n v="18"/>
    <n v="196117.01"/>
    <n v="4060131032"/>
    <n v="18"/>
    <n v="11"/>
    <n v="46"/>
    <n v="30"/>
    <n v="46"/>
    <n v="30"/>
    <n v="28"/>
    <n v="0"/>
    <s v="não"/>
    <n v="11"/>
    <n v="126607.4004"/>
    <n v="11509.7637"/>
    <s v="NÃO"/>
    <n v="-97832.991450000001"/>
    <s v="NÃO"/>
    <n v="-92610.810277777782"/>
    <n v="-97832.991450000001"/>
    <n v="-92610.810277777782"/>
  </r>
  <r>
    <x v="0"/>
    <s v="Oeste"/>
    <x v="8"/>
    <s v="31032 - Pará de Minas"/>
    <x v="13"/>
    <n v="21.5"/>
    <n v="219609.8646"/>
    <n v="11"/>
    <n v="120839.84"/>
    <n v="4060131032"/>
    <n v="11"/>
    <n v="25.5"/>
    <n v="46"/>
    <n v="30"/>
    <n v="18"/>
    <n v="12"/>
    <n v="17"/>
    <n v="0"/>
    <s v="sim"/>
    <n v="25.5"/>
    <n v="260467.51379999999"/>
    <n v="10214.4123"/>
    <s v="NÃO"/>
    <n v="107251.32915000001"/>
    <s v="SIM"/>
    <n v="107251.32915000001"/>
    <n v="107251.32915000001"/>
    <n v="107251.32915000001"/>
  </r>
  <r>
    <x v="0"/>
    <s v="Oeste"/>
    <x v="8"/>
    <s v="31032 - Pará de Minas"/>
    <x v="5"/>
    <n v="7.9999999999999991"/>
    <n v="67789.288799999995"/>
    <n v="1"/>
    <n v="8482.15"/>
    <n v="4060131032"/>
    <n v="1"/>
    <n v="9.5"/>
    <n v="46"/>
    <n v="30"/>
    <n v="1"/>
    <n v="1"/>
    <n v="1"/>
    <n v="0"/>
    <s v="sim"/>
    <n v="9.5"/>
    <n v="80499.780599999998"/>
    <n v="8473.6610999999994"/>
    <s v="NÃO"/>
    <n v="59315.62769999999"/>
    <s v="SIM"/>
    <n v="59315.62769999999"/>
    <n v="59315.62769999999"/>
    <n v="59315.62769999999"/>
  </r>
  <r>
    <x v="0"/>
    <s v="Oeste"/>
    <x v="8"/>
    <s v="31032 - Pará de Minas"/>
    <x v="7"/>
    <n v="0"/>
    <n v="0"/>
    <n v="2"/>
    <n v="20617.669999999998"/>
    <n v="4060131032"/>
    <n v="0"/>
    <n v="0"/>
    <n v="46"/>
    <n v="30"/>
    <n v="0"/>
    <n v="0"/>
    <n v="0"/>
    <n v="0"/>
    <s v=" "/>
    <n v="0"/>
    <n v="0"/>
    <n v="9181.6762999999992"/>
    <s v=""/>
    <n v="-18363.352599999998"/>
    <s v="SIM"/>
    <n v="-18363.352599999998"/>
    <n v="-18363.352599999998"/>
    <n v="-18363.352599999998"/>
  </r>
  <r>
    <x v="0"/>
    <s v="Oeste"/>
    <x v="8"/>
    <s v="31033 - Santo Antônio do Amparo/Campo Belo"/>
    <x v="9"/>
    <n v="0"/>
    <n v="0"/>
    <n v="2"/>
    <n v="14895.91"/>
    <n v="4060131033"/>
    <n v="0"/>
    <n v="0"/>
    <n v="46"/>
    <n v="15"/>
    <n v="46"/>
    <n v="15"/>
    <n v="0"/>
    <n v="0"/>
    <s v=" "/>
    <n v="0"/>
    <n v="0"/>
    <n v="9225.3716999999997"/>
    <s v=""/>
    <n v="-18450.743399999999"/>
    <s v="NÃO"/>
    <n v="-14895.91"/>
    <n v="-18450.743399999999"/>
    <n v="-14895.91"/>
  </r>
  <r>
    <x v="0"/>
    <s v="Oeste"/>
    <x v="8"/>
    <s v="31033 - Santo Antônio do Amparo/Campo Belo"/>
    <x v="0"/>
    <n v="9.5"/>
    <n v="109342.755"/>
    <n v="11"/>
    <n v="155304.26"/>
    <n v="4060131033"/>
    <n v="11"/>
    <n v="11"/>
    <n v="46"/>
    <n v="15"/>
    <n v="46"/>
    <n v="15"/>
    <n v="34"/>
    <n v="0"/>
    <s v="não"/>
    <n v="11"/>
    <n v="126607.4004"/>
    <n v="11509.7637"/>
    <s v="NÃO"/>
    <n v="-17264.645550000001"/>
    <s v="SIM"/>
    <n v="-17264.645550000001"/>
    <n v="-17264.645550000001"/>
    <n v="-17264.645550000001"/>
  </r>
  <r>
    <x v="0"/>
    <s v="Oeste"/>
    <x v="8"/>
    <s v="31033 - Santo Antônio do Amparo/Campo Belo"/>
    <x v="13"/>
    <n v="0"/>
    <n v="0"/>
    <n v="15"/>
    <n v="166880.35"/>
    <n v="4060131033"/>
    <n v="0"/>
    <n v="0"/>
    <n v="46"/>
    <n v="15"/>
    <n v="12"/>
    <n v="4"/>
    <n v="0"/>
    <n v="0"/>
    <s v=" "/>
    <n v="0"/>
    <n v="0"/>
    <n v="10214.4123"/>
    <s v=""/>
    <n v="-153216.1845"/>
    <s v="SIM"/>
    <n v="-153216.1845"/>
    <n v="-153216.1845"/>
    <n v="-153216.1845"/>
  </r>
  <r>
    <x v="0"/>
    <s v="Oeste"/>
    <x v="8"/>
    <s v="31033 - Santo Antônio do Amparo/Campo Belo"/>
    <x v="1"/>
    <n v="0"/>
    <n v="0"/>
    <n v="1"/>
    <n v="8458.15"/>
    <n v="4060131033"/>
    <n v="0"/>
    <n v="0"/>
    <n v="46"/>
    <n v="15"/>
    <n v="12"/>
    <n v="4"/>
    <n v="0"/>
    <n v="0"/>
    <s v=" "/>
    <n v="0"/>
    <n v="0"/>
    <n v="9503.1558000000005"/>
    <s v=""/>
    <n v="-9503.1558000000005"/>
    <s v="NÃO"/>
    <n v="-8458.15"/>
    <n v="-9503.1558000000005"/>
    <n v="-8458.15"/>
  </r>
  <r>
    <x v="0"/>
    <s v="Oeste"/>
    <x v="8"/>
    <s v="31033 - Santo Antônio do Amparo/Campo Belo"/>
    <x v="3"/>
    <n v="0"/>
    <n v="0"/>
    <n v="1"/>
    <n v="9160.36"/>
    <n v="4060131033"/>
    <n v="0"/>
    <n v="0"/>
    <n v="46"/>
    <n v="15"/>
    <n v="12"/>
    <n v="4"/>
    <n v="0"/>
    <n v="0"/>
    <s v=" "/>
    <n v="0"/>
    <n v="0"/>
    <n v="9683.8178000000007"/>
    <s v=""/>
    <n v="-9683.8178000000007"/>
    <s v="NÃO"/>
    <n v="-9160.36"/>
    <n v="-9683.8178000000007"/>
    <n v="-9160.36"/>
  </r>
  <r>
    <x v="0"/>
    <s v="Oeste"/>
    <x v="8"/>
    <s v="31033 - Santo Antônio do Amparo/Campo Belo"/>
    <x v="5"/>
    <n v="0"/>
    <n v="0"/>
    <n v="1"/>
    <n v="9940.09"/>
    <n v="4060131033"/>
    <n v="0"/>
    <n v="0"/>
    <n v="46"/>
    <n v="15"/>
    <n v="12"/>
    <n v="4"/>
    <n v="0"/>
    <n v="0"/>
    <s v=" "/>
    <n v="0"/>
    <n v="0"/>
    <n v="8473.6610999999994"/>
    <s v=""/>
    <n v="-8473.6610999999994"/>
    <s v="SIM"/>
    <n v="-8473.6610999999994"/>
    <n v="-8473.6610999999994"/>
    <n v="-8473.6610999999994"/>
  </r>
  <r>
    <x v="0"/>
    <s v="Oeste"/>
    <x v="8"/>
    <s v="31033 - Santo Antônio do Amparo/Campo Belo"/>
    <x v="7"/>
    <n v="29.500000000000004"/>
    <n v="270859.45079999999"/>
    <n v="4"/>
    <n v="26890.09"/>
    <n v="4060131033"/>
    <n v="4"/>
    <n v="35"/>
    <n v="46"/>
    <n v="15"/>
    <n v="12"/>
    <n v="4"/>
    <n v="12"/>
    <n v="0"/>
    <s v="sim"/>
    <n v="35"/>
    <n v="321358.6704"/>
    <n v="9181.6762999999992"/>
    <s v="NÃO"/>
    <n v="234132.74565"/>
    <s v="NÃO"/>
    <n v="234132.74565"/>
    <n v="234132.74565"/>
    <n v="234132.74565"/>
  </r>
  <r>
    <x v="0"/>
    <s v="Leste"/>
    <x v="9"/>
    <s v="31034 - Caratinga"/>
    <x v="0"/>
    <n v="9"/>
    <n v="103587.87360000001"/>
    <n v="7"/>
    <n v="82117.7"/>
    <n v="4060131034"/>
    <n v="7"/>
    <n v="10.5"/>
    <n v="44.5"/>
    <n v="16"/>
    <n v="44.5"/>
    <n v="16"/>
    <n v="19"/>
    <n v="0"/>
    <s v="não"/>
    <n v="10.5"/>
    <n v="120852.519"/>
    <n v="11509.7637"/>
    <s v="NÃO"/>
    <n v="23019.527399999999"/>
    <s v="SIM"/>
    <n v="23019.527399999999"/>
    <n v="23019.527399999999"/>
    <n v="23019.527399999999"/>
  </r>
  <r>
    <x v="0"/>
    <s v="Leste"/>
    <x v="9"/>
    <s v="31034 - Caratinga"/>
    <x v="15"/>
    <n v="0"/>
    <n v="0"/>
    <n v="1"/>
    <n v="8537"/>
    <n v="4060131034"/>
    <n v="0"/>
    <n v="0"/>
    <n v="44.5"/>
    <n v="16"/>
    <n v="25.5"/>
    <n v="9"/>
    <n v="0"/>
    <n v="0"/>
    <s v=" "/>
    <n v="0"/>
    <n v="0"/>
    <n v="9502.1337999999996"/>
    <s v=""/>
    <n v="-9502.1337999999996"/>
    <s v="NÃO"/>
    <n v="-8537"/>
    <n v="-9502.1337999999996"/>
    <n v="-8537"/>
  </r>
  <r>
    <x v="0"/>
    <s v="Leste"/>
    <x v="9"/>
    <s v="31034 - Caratinga"/>
    <x v="11"/>
    <n v="28.999999999999996"/>
    <n v="318672.33179999999"/>
    <n v="9"/>
    <n v="83683.070000000007"/>
    <n v="4060131034"/>
    <n v="9"/>
    <n v="34"/>
    <n v="44.5"/>
    <n v="16"/>
    <n v="25.5"/>
    <n v="9"/>
    <n v="26"/>
    <n v="0"/>
    <s v="sim"/>
    <n v="34"/>
    <n v="373615.83720000001"/>
    <n v="10988.7011"/>
    <s v="NÃO"/>
    <n v="219774.02199999997"/>
    <s v="NÃO"/>
    <n v="219774.02199999997"/>
    <n v="219774.02199999997"/>
    <n v="219774.02199999997"/>
  </r>
  <r>
    <x v="0"/>
    <s v="Leste"/>
    <x v="9"/>
    <s v="31034 - Caratinga"/>
    <x v="12"/>
    <n v="0"/>
    <n v="0"/>
    <n v="1"/>
    <n v="14283.32"/>
    <n v="4060131034"/>
    <n v="0"/>
    <n v="0"/>
    <n v="44.5"/>
    <n v="16"/>
    <n v="-0.5"/>
    <n v="0"/>
    <n v="0"/>
    <n v="0"/>
    <s v=" "/>
    <n v="0"/>
    <n v="0"/>
    <n v="9690.8153000000002"/>
    <s v=""/>
    <n v="-9690.8153000000002"/>
    <s v="SIM"/>
    <n v="-9690.8153000000002"/>
    <n v="-9690.8153000000002"/>
    <n v="-9690.8153000000002"/>
  </r>
  <r>
    <x v="0"/>
    <s v="Leste"/>
    <x v="9"/>
    <s v="31035 - Coronel Fabriciano/Timóteo"/>
    <x v="0"/>
    <n v="10"/>
    <n v="115097.637"/>
    <n v="11"/>
    <n v="210600.54"/>
    <n v="4060131035"/>
    <n v="11"/>
    <n v="11.5"/>
    <n v="50.5"/>
    <n v="38"/>
    <n v="50.5"/>
    <n v="38"/>
    <n v="15"/>
    <n v="0"/>
    <s v="não"/>
    <n v="11.5"/>
    <n v="132362.2824"/>
    <n v="11509.7637"/>
    <s v="NÃO"/>
    <n v="-11509.7637"/>
    <s v="SIM"/>
    <n v="-11509.7637"/>
    <n v="-11509.7637"/>
    <n v="-11509.7637"/>
  </r>
  <r>
    <x v="0"/>
    <s v="Leste"/>
    <x v="9"/>
    <s v="31035 - Coronel Fabriciano/Timóteo"/>
    <x v="11"/>
    <n v="33"/>
    <n v="362627.13660000003"/>
    <n v="27"/>
    <n v="265545.52"/>
    <n v="4060131035"/>
    <n v="27"/>
    <n v="39"/>
    <n v="50.5"/>
    <n v="38"/>
    <n v="35.5"/>
    <n v="27"/>
    <n v="36"/>
    <n v="0"/>
    <s v="não"/>
    <n v="39"/>
    <n v="428559.34259999997"/>
    <n v="10988.7011"/>
    <s v="NÃO"/>
    <n v="65932.206600000005"/>
    <s v="NÃO"/>
    <n v="65932.206600000005"/>
    <n v="65932.206600000005"/>
    <n v="65932.206600000005"/>
  </r>
  <r>
    <x v="0"/>
    <s v="Leste"/>
    <x v="9"/>
    <s v="31035 - Coronel Fabriciano/Timóteo"/>
    <x v="12"/>
    <n v="0"/>
    <n v="0"/>
    <n v="1"/>
    <n v="8466.15"/>
    <n v="4060131035"/>
    <n v="0"/>
    <n v="0"/>
    <n v="50.5"/>
    <n v="38"/>
    <n v="-0.5"/>
    <n v="0"/>
    <n v="0"/>
    <n v="0"/>
    <s v=" "/>
    <n v="0"/>
    <n v="0"/>
    <n v="9690.8153000000002"/>
    <s v=""/>
    <n v="-9690.8153000000002"/>
    <s v="NÃO"/>
    <n v="-8466.15"/>
    <n v="-9690.8153000000002"/>
    <n v="-8466.15"/>
  </r>
  <r>
    <x v="0"/>
    <s v="Leste"/>
    <x v="10"/>
    <s v="31036 - Governador Valadares"/>
    <x v="0"/>
    <n v="19.5"/>
    <n v="224440.39199999999"/>
    <n v="4"/>
    <n v="109512.11"/>
    <n v="4060131036"/>
    <n v="4"/>
    <n v="23"/>
    <n v="95.5"/>
    <n v="22"/>
    <n v="95.5"/>
    <n v="22"/>
    <n v="17"/>
    <n v="0"/>
    <s v="sim"/>
    <n v="23"/>
    <n v="264724.56479999999"/>
    <n v="11509.7637"/>
    <s v="NÃO"/>
    <n v="178401.33734999999"/>
    <s v="SIM"/>
    <n v="178401.33734999999"/>
    <n v="178401.33734999999"/>
    <n v="178401.33734999999"/>
  </r>
  <r>
    <x v="0"/>
    <s v="Leste"/>
    <x v="10"/>
    <s v="31036 - Governador Valadares"/>
    <x v="15"/>
    <n v="61.5"/>
    <n v="584381.22840000002"/>
    <n v="18"/>
    <n v="164382.19"/>
    <n v="4060131036"/>
    <n v="18"/>
    <n v="72.5"/>
    <n v="95.5"/>
    <n v="22"/>
    <n v="78.5"/>
    <n v="18"/>
    <n v="79"/>
    <n v="0"/>
    <s v="não"/>
    <n v="72.5"/>
    <n v="688904.70059999998"/>
    <n v="9502.1337999999996"/>
    <s v="NÃO"/>
    <n v="413342.82029999996"/>
    <s v="NÃO"/>
    <n v="413342.82029999996"/>
    <n v="413342.82029999996"/>
    <n v="413342.82029999996"/>
  </r>
  <r>
    <x v="0"/>
    <s v="Leste"/>
    <x v="10"/>
    <s v="31036 - Governador Valadares"/>
    <x v="11"/>
    <n v="0"/>
    <n v="0"/>
    <n v="2"/>
    <n v="19809.78"/>
    <n v="4060131036"/>
    <n v="0"/>
    <n v="0"/>
    <n v="95.5"/>
    <n v="22"/>
    <n v="-0.5"/>
    <n v="0"/>
    <n v="0"/>
    <n v="0"/>
    <s v=" "/>
    <n v="0"/>
    <n v="0"/>
    <n v="10988.7011"/>
    <s v=""/>
    <n v="-21977.4022"/>
    <s v="NÃO"/>
    <n v="-19809.78"/>
    <n v="-21977.4022"/>
    <n v="-19809.78"/>
  </r>
  <r>
    <x v="0"/>
    <s v="Leste"/>
    <x v="10"/>
    <s v="31036 - Governador Valadares"/>
    <x v="12"/>
    <n v="0"/>
    <n v="0"/>
    <n v="1"/>
    <n v="13691.58"/>
    <n v="4060131036"/>
    <n v="0"/>
    <n v="0"/>
    <n v="95.5"/>
    <n v="22"/>
    <n v="-0.5"/>
    <n v="0"/>
    <n v="0"/>
    <n v="0"/>
    <s v=" "/>
    <n v="0"/>
    <n v="0"/>
    <n v="9690.8153000000002"/>
    <s v=""/>
    <n v="-9690.8153000000002"/>
    <s v="SIM"/>
    <n v="-9690.8153000000002"/>
    <n v="-9690.8153000000002"/>
    <n v="-9690.8153000000002"/>
  </r>
  <r>
    <x v="0"/>
    <s v="Leste"/>
    <x v="9"/>
    <s v="31037 - Ipatinga"/>
    <x v="0"/>
    <n v="3.5000000000000004"/>
    <n v="40284.1728"/>
    <n v="4"/>
    <n v="80450.539999999994"/>
    <n v="4060131037"/>
    <n v="4"/>
    <n v="3.9999999999999996"/>
    <n v="87"/>
    <n v="81"/>
    <n v="87"/>
    <n v="81"/>
    <n v="4"/>
    <n v="0"/>
    <s v="não"/>
    <n v="3.9999999999999996"/>
    <n v="46039.054799999998"/>
    <n v="11509.7637"/>
    <s v="NÃO"/>
    <n v="-5754.8818499999943"/>
    <s v="SIM"/>
    <n v="-5754.8818499999943"/>
    <n v="-5754.8818499999943"/>
    <n v="-5754.8818499999943"/>
  </r>
  <r>
    <x v="0"/>
    <s v="Leste"/>
    <x v="9"/>
    <s v="31037 - Ipatinga"/>
    <x v="15"/>
    <n v="0"/>
    <n v="0"/>
    <n v="2"/>
    <n v="14786.59"/>
    <n v="4060131037"/>
    <n v="0"/>
    <n v="0"/>
    <n v="87"/>
    <n v="81"/>
    <n v="83"/>
    <n v="77"/>
    <n v="0"/>
    <n v="0"/>
    <s v=" "/>
    <n v="0"/>
    <n v="0"/>
    <n v="9502.1337999999996"/>
    <s v=""/>
    <n v="-19004.267599999999"/>
    <s v="NÃO"/>
    <n v="-14786.59"/>
    <n v="-19004.267599999999"/>
    <n v="-14786.59"/>
  </r>
  <r>
    <x v="0"/>
    <s v="Leste"/>
    <x v="9"/>
    <s v="31037 - Ipatinga"/>
    <x v="11"/>
    <n v="70.5"/>
    <n v="774703.42740000004"/>
    <n v="77"/>
    <n v="762023.01"/>
    <n v="4060131037"/>
    <n v="77"/>
    <n v="83"/>
    <n v="87"/>
    <n v="81"/>
    <n v="83"/>
    <n v="77"/>
    <n v="83"/>
    <n v="0"/>
    <s v="não"/>
    <n v="83"/>
    <n v="912062.1912"/>
    <n v="10988.7011"/>
    <s v="NÃO"/>
    <n v="-71426.557150000008"/>
    <s v="NÃO"/>
    <n v="-64326.617727272729"/>
    <n v="-71426.557150000008"/>
    <n v="-64326.617727272729"/>
  </r>
  <r>
    <x v="0"/>
    <s v="Leste"/>
    <x v="9"/>
    <s v="31037 - Ipatinga"/>
    <x v="12"/>
    <n v="0"/>
    <n v="0"/>
    <n v="1"/>
    <n v="16852.490000000002"/>
    <n v="4060131037"/>
    <n v="0"/>
    <n v="0"/>
    <n v="87"/>
    <n v="81"/>
    <n v="0"/>
    <n v="0"/>
    <n v="0"/>
    <n v="0"/>
    <s v=" "/>
    <n v="0"/>
    <n v="0"/>
    <n v="9690.8153000000002"/>
    <s v=""/>
    <n v="-9690.8153000000002"/>
    <s v="SIM"/>
    <n v="-9690.8153000000002"/>
    <n v="-9690.8153000000002"/>
    <n v="-9690.8153000000002"/>
  </r>
  <r>
    <x v="0"/>
    <s v="Leste"/>
    <x v="10"/>
    <s v="31038 - Mantena"/>
    <x v="0"/>
    <n v="3"/>
    <n v="34529.291400000002"/>
    <n v="0"/>
    <n v="0"/>
    <n v="4060131038"/>
    <n v="0"/>
    <n v="0"/>
    <n v="16.000000000000004"/>
    <n v="3"/>
    <n v="16.000000000000004"/>
    <n v="3"/>
    <n v="0"/>
    <n v="0"/>
    <s v=" "/>
    <n v="3.5000000000000004"/>
    <n v="40284.1728"/>
    <n v="11509.7637"/>
    <s v="NÃO"/>
    <n v="34529.291100000002"/>
    <m/>
    <n v="34529.291100000002"/>
    <n v="34529.291100000002"/>
    <n v="34529.291100000002"/>
  </r>
  <r>
    <x v="0"/>
    <s v="Leste"/>
    <x v="10"/>
    <s v="31038 - Mantena"/>
    <x v="15"/>
    <n v="10.5"/>
    <n v="99772.405199999994"/>
    <n v="3"/>
    <n v="29235.82"/>
    <n v="4060131038"/>
    <n v="3"/>
    <n v="12.500000000000002"/>
    <n v="16.000000000000004"/>
    <n v="3"/>
    <n v="16.000000000000004"/>
    <n v="3"/>
    <n v="16"/>
    <n v="0"/>
    <s v="não"/>
    <n v="12.500000000000002"/>
    <n v="118776.67260000001"/>
    <n v="9502.1337999999996"/>
    <s v="NÃO"/>
    <n v="71266.003499999992"/>
    <s v="SIM"/>
    <n v="71266.003499999992"/>
    <n v="71266.003499999992"/>
    <n v="71266.003499999992"/>
  </r>
  <r>
    <x v="0"/>
    <s v="Leste"/>
    <x v="10"/>
    <s v="31038 - Mantena"/>
    <x v="12"/>
    <n v="0"/>
    <n v="0"/>
    <n v="1"/>
    <n v="10186.17"/>
    <n v="4060131038"/>
    <n v="0"/>
    <n v="0"/>
    <n v="16.000000000000004"/>
    <n v="3"/>
    <n v="3.5527136788005009E-15"/>
    <n v="0"/>
    <n v="0"/>
    <n v="0"/>
    <s v=" "/>
    <n v="0"/>
    <n v="0"/>
    <n v="9690.8153000000002"/>
    <s v=""/>
    <n v="-9690.8153000000002"/>
    <s v="SIM"/>
    <n v="-9690.8153000000002"/>
    <n v="-9690.8153000000002"/>
    <n v="-9690.8153000000002"/>
  </r>
  <r>
    <x v="0"/>
    <s v="Leste"/>
    <x v="10"/>
    <s v="31039 - Santa Maria do Suaçuí/São João Evangelista"/>
    <x v="0"/>
    <n v="5"/>
    <n v="57548.818800000001"/>
    <n v="13"/>
    <n v="124951.11"/>
    <n v="4060131039"/>
    <n v="13"/>
    <n v="6"/>
    <n v="25"/>
    <n v="15"/>
    <n v="25"/>
    <n v="15"/>
    <n v="22"/>
    <n v="0"/>
    <s v="não"/>
    <n v="6"/>
    <n v="69058.582200000004"/>
    <n v="11509.7637"/>
    <s v="NÃO"/>
    <n v="-92078.109599999996"/>
    <s v="NÃO"/>
    <n v="-76892.990769230775"/>
    <n v="-92078.109599999996"/>
    <n v="-76892.990769230775"/>
  </r>
  <r>
    <x v="0"/>
    <s v="Leste"/>
    <x v="10"/>
    <s v="31039 - Santa Maria do Suaçuí/São João Evangelista"/>
    <x v="15"/>
    <n v="15.999999999999998"/>
    <n v="152034.141"/>
    <n v="2"/>
    <n v="18777.86"/>
    <n v="4060131039"/>
    <n v="2"/>
    <n v="19"/>
    <n v="25"/>
    <n v="15"/>
    <n v="3"/>
    <n v="2"/>
    <n v="3"/>
    <n v="0"/>
    <s v="sim"/>
    <n v="19"/>
    <n v="180540.54240000001"/>
    <n v="9502.1337999999996"/>
    <s v="NÃO"/>
    <n v="133029.87319999997"/>
    <s v="NÃO"/>
    <n v="133029.87319999997"/>
    <n v="133029.87319999997"/>
    <n v="133029.87319999997"/>
  </r>
  <r>
    <x v="0"/>
    <s v="Leste"/>
    <x v="10"/>
    <s v="31040 - Resplendor"/>
    <x v="0"/>
    <n v="4.5"/>
    <n v="51793.936800000003"/>
    <n v="1"/>
    <n v="8712.31"/>
    <n v="4060131040"/>
    <n v="1"/>
    <n v="5.5"/>
    <n v="20.5"/>
    <n v="4"/>
    <n v="20.5"/>
    <n v="4"/>
    <n v="5"/>
    <n v="0"/>
    <s v="não"/>
    <n v="5.5"/>
    <n v="63303.700199999999"/>
    <n v="11509.7637"/>
    <s v="NÃO"/>
    <n v="40284.17295"/>
    <s v="NÃO"/>
    <n v="40284.17295"/>
    <n v="40284.17295"/>
    <n v="40284.17295"/>
  </r>
  <r>
    <x v="0"/>
    <s v="Leste"/>
    <x v="10"/>
    <s v="31040 - Resplendor"/>
    <x v="15"/>
    <n v="12.999999999999998"/>
    <n v="123527.7396"/>
    <n v="3"/>
    <n v="30881.47"/>
    <n v="4060131040"/>
    <n v="3"/>
    <n v="15"/>
    <n v="20.5"/>
    <n v="4"/>
    <n v="15.5"/>
    <n v="3"/>
    <n v="16"/>
    <n v="0"/>
    <s v="não"/>
    <n v="15"/>
    <n v="142532.00700000001"/>
    <n v="9502.1337999999996"/>
    <s v="NÃO"/>
    <n v="95021.337999999974"/>
    <s v="SIM"/>
    <n v="95021.337999999974"/>
    <n v="95021.337999999974"/>
    <n v="95021.337999999974"/>
  </r>
  <r>
    <x v="0"/>
    <s v="Sudeste"/>
    <x v="11"/>
    <s v="31041 - Além Paraíba"/>
    <x v="0"/>
    <n v="0.49999999999999994"/>
    <n v="5754.8819999999996"/>
    <n v="0"/>
    <n v="0"/>
    <n v="4060131041"/>
    <n v="0"/>
    <n v="0"/>
    <n v="13"/>
    <n v="5"/>
    <n v="13"/>
    <n v="5"/>
    <n v="0"/>
    <n v="0"/>
    <s v=" "/>
    <n v="0.49999999999999994"/>
    <n v="5754.8819999999996"/>
    <n v="11509.7637"/>
    <s v="NÃO"/>
    <n v="5754.8818499999988"/>
    <m/>
    <n v="5754.8818499999988"/>
    <n v="5754.8818499999988"/>
    <n v="5754.8818499999988"/>
  </r>
  <r>
    <x v="0"/>
    <s v="Sudeste"/>
    <x v="11"/>
    <s v="31041 - Além Paraíba"/>
    <x v="8"/>
    <n v="2.5"/>
    <n v="24727.845000000001"/>
    <n v="4"/>
    <n v="37231.83"/>
    <n v="4060131041"/>
    <n v="4"/>
    <n v="3"/>
    <n v="13"/>
    <n v="5"/>
    <n v="13"/>
    <n v="5"/>
    <n v="10"/>
    <n v="0"/>
    <s v="não"/>
    <n v="3"/>
    <n v="29673.4146"/>
    <n v="9891.1381000000001"/>
    <s v="NÃO"/>
    <n v="-14836.70715"/>
    <s v="NÃO"/>
    <n v="-13961.936250000001"/>
    <n v="-14836.70715"/>
    <n v="-13961.936250000001"/>
  </r>
  <r>
    <x v="0"/>
    <s v="Sudeste"/>
    <x v="11"/>
    <s v="31041 - Além Paraíba"/>
    <x v="16"/>
    <n v="7.9999999999999991"/>
    <n v="63642.751799999998"/>
    <n v="1"/>
    <n v="8450.15"/>
    <n v="4060131041"/>
    <n v="1"/>
    <n v="9.5"/>
    <n v="13"/>
    <n v="5"/>
    <n v="3"/>
    <n v="1"/>
    <n v="3"/>
    <n v="0"/>
    <s v="sim"/>
    <n v="9.5"/>
    <n v="75575.767800000001"/>
    <n v="7955.3440000000001"/>
    <s v="NÃO"/>
    <n v="55687.407999999996"/>
    <s v="SIM"/>
    <n v="55687.407999999996"/>
    <n v="55687.407999999996"/>
    <n v="55687.407999999996"/>
  </r>
  <r>
    <x v="0"/>
    <s v="Sudeste"/>
    <x v="11"/>
    <s v="31042 - Carangola"/>
    <x v="0"/>
    <n v="0.99999999999999989"/>
    <n v="11509.7634"/>
    <n v="1"/>
    <n v="10961.65"/>
    <n v="4060131042"/>
    <n v="1"/>
    <n v="0.99999999999999989"/>
    <n v="28.499999999999996"/>
    <n v="9"/>
    <n v="28.499999999999996"/>
    <n v="9"/>
    <n v="3"/>
    <n v="0"/>
    <s v="não"/>
    <n v="0.99999999999999989"/>
    <n v="11509.7634"/>
    <n v="11509.7637"/>
    <s v="NÃO"/>
    <n v="-1.2778404667734832E-12"/>
    <s v="NÃO"/>
    <n v="-1.2169876217882347E-12"/>
    <n v="-1.2778404667734832E-12"/>
    <n v="-1.2169876217882347E-12"/>
  </r>
  <r>
    <x v="0"/>
    <s v="Sudeste"/>
    <x v="11"/>
    <s v="31042 - Carangola"/>
    <x v="8"/>
    <n v="0"/>
    <n v="0"/>
    <n v="10"/>
    <n v="129977.63"/>
    <n v="4060131042"/>
    <n v="0"/>
    <n v="0"/>
    <n v="28.499999999999996"/>
    <n v="9"/>
    <n v="25.499999999999996"/>
    <n v="8"/>
    <n v="0"/>
    <n v="0"/>
    <s v=" "/>
    <n v="0"/>
    <n v="0"/>
    <n v="9891.1381000000001"/>
    <s v=""/>
    <n v="-98911.380999999994"/>
    <s v="SIM"/>
    <n v="-98911.380999999994"/>
    <n v="-98911.380999999994"/>
    <n v="-98911.380999999994"/>
  </r>
  <r>
    <x v="0"/>
    <s v="Sudeste"/>
    <x v="11"/>
    <s v="31042 - Carangola"/>
    <x v="16"/>
    <n v="23.5"/>
    <n v="186950.58420000001"/>
    <n v="8"/>
    <n v="53624.14"/>
    <n v="4060131042"/>
    <n v="8"/>
    <n v="27.499999999999996"/>
    <n v="28.499999999999996"/>
    <n v="9"/>
    <n v="25.499999999999996"/>
    <n v="8"/>
    <n v="26"/>
    <n v="0"/>
    <s v="não"/>
    <n v="27.499999999999996"/>
    <n v="218771.95980000001"/>
    <n v="7955.3440000000001"/>
    <s v="NÃO"/>
    <n v="123307.83199999999"/>
    <s v="NÃO"/>
    <n v="123307.83199999999"/>
    <n v="123307.83199999999"/>
    <n v="123307.83199999999"/>
  </r>
  <r>
    <x v="0"/>
    <s v="Sudeste"/>
    <x v="12"/>
    <s v="31043 - Juiz de Fora/Lima Duarte/Bom Jardim de Minas"/>
    <x v="0"/>
    <n v="6.4999999999999991"/>
    <n v="74813.464200000002"/>
    <n v="5"/>
    <n v="172980.2"/>
    <n v="4060131043"/>
    <n v="5"/>
    <n v="7.5"/>
    <n v="149.5"/>
    <n v="166"/>
    <n v="149.5"/>
    <n v="166"/>
    <n v="5"/>
    <n v="0"/>
    <s v="sim"/>
    <n v="7.5"/>
    <n v="86323.227599999998"/>
    <n v="11509.7637"/>
    <s v="NÃO"/>
    <n v="17264.64554999999"/>
    <s v="SIM"/>
    <n v="17264.64554999999"/>
    <n v="17264.64554999999"/>
    <n v="17264.64554999999"/>
  </r>
  <r>
    <x v="0"/>
    <s v="Sudeste"/>
    <x v="12"/>
    <s v="31043 - Juiz de Fora/Lima Duarte/Bom Jardim de Minas"/>
    <x v="8"/>
    <n v="120.49999999999999"/>
    <n v="1191882.1410000001"/>
    <n v="161"/>
    <n v="1540341.12"/>
    <n v="4060131043"/>
    <n v="161"/>
    <n v="142"/>
    <n v="149.5"/>
    <n v="166"/>
    <n v="144.5"/>
    <n v="161"/>
    <n v="145"/>
    <n v="0"/>
    <s v="não"/>
    <n v="142"/>
    <n v="1404541.6103999999"/>
    <n v="9891.1381000000001"/>
    <s v="SIM"/>
    <n v="-242332.88345000014"/>
    <s v="NÃO"/>
    <n v="-234399.73565217407"/>
    <n v="-400591.09305000014"/>
    <n v="-387477.11403726722"/>
  </r>
  <r>
    <x v="0"/>
    <s v="Sudeste"/>
    <x v="12"/>
    <s v="31043 - Juiz de Fora/Lima Duarte/Bom Jardim de Minas"/>
    <x v="7"/>
    <n v="0"/>
    <n v="0"/>
    <n v="8"/>
    <n v="65054.04"/>
    <n v="4060131043"/>
    <n v="0"/>
    <n v="0"/>
    <n v="149.5"/>
    <n v="166"/>
    <n v="-0.5"/>
    <n v="0"/>
    <n v="0"/>
    <n v="0"/>
    <s v=" "/>
    <n v="0"/>
    <n v="0"/>
    <n v="9181.6762999999992"/>
    <s v=""/>
    <n v="-73453.410399999993"/>
    <s v="NÃO"/>
    <n v="-65054.04"/>
    <n v="-73453.410399999993"/>
    <n v="-65054.04"/>
  </r>
  <r>
    <x v="0"/>
    <s v="Sudeste"/>
    <x v="11"/>
    <s v="31044 - Leopoldina/Cataguases"/>
    <x v="0"/>
    <n v="1.5"/>
    <n v="17264.645400000001"/>
    <n v="1"/>
    <n v="16459.740000000002"/>
    <n v="4060131044"/>
    <n v="1"/>
    <n v="1.9999999999999998"/>
    <n v="40.5"/>
    <n v="23"/>
    <n v="40.5"/>
    <n v="23"/>
    <n v="2"/>
    <n v="0"/>
    <s v="não"/>
    <n v="1.9999999999999998"/>
    <n v="23019.527399999999"/>
    <n v="11509.7637"/>
    <s v="NÃO"/>
    <n v="5754.8818499999998"/>
    <s v="SIM"/>
    <n v="5754.8818499999998"/>
    <n v="5754.8818499999998"/>
    <n v="5754.8818499999998"/>
  </r>
  <r>
    <x v="0"/>
    <s v="Sudeste"/>
    <x v="11"/>
    <s v="31044 - Leopoldina/Cataguases"/>
    <x v="8"/>
    <n v="5"/>
    <n v="49455.690600000002"/>
    <n v="11"/>
    <n v="140467.79999999999"/>
    <n v="4060131044"/>
    <n v="11"/>
    <n v="6"/>
    <n v="40.5"/>
    <n v="23"/>
    <n v="38.5"/>
    <n v="22"/>
    <n v="19"/>
    <n v="0"/>
    <s v="não"/>
    <n v="6"/>
    <n v="59346.828600000001"/>
    <n v="9891.1381000000001"/>
    <s v="NÃO"/>
    <n v="-59346.828600000001"/>
    <s v="SIM"/>
    <n v="-59346.828600000001"/>
    <n v="-59346.828600000001"/>
    <n v="-59346.828600000001"/>
  </r>
  <r>
    <x v="0"/>
    <s v="Sudeste"/>
    <x v="11"/>
    <s v="31044 - Leopoldina/Cataguases"/>
    <x v="16"/>
    <n v="28.000000000000004"/>
    <n v="222749.63219999999"/>
    <n v="11"/>
    <n v="87970.49"/>
    <n v="4060131044"/>
    <n v="11"/>
    <n v="32.5"/>
    <n v="40.5"/>
    <n v="23"/>
    <n v="19.5"/>
    <n v="11"/>
    <n v="20"/>
    <n v="0"/>
    <s v="sim"/>
    <n v="32.5"/>
    <n v="258548.6802"/>
    <n v="7955.3440000000001"/>
    <s v="NÃO"/>
    <n v="135240.84800000003"/>
    <s v="SIM"/>
    <n v="135240.84800000003"/>
    <n v="135240.84800000003"/>
    <n v="135240.84800000003"/>
  </r>
  <r>
    <x v="0"/>
    <s v="Sudeste"/>
    <x v="11"/>
    <s v="31045 - Muriaé"/>
    <x v="0"/>
    <n v="1.5"/>
    <n v="17264.645400000001"/>
    <n v="2"/>
    <n v="27990.41"/>
    <n v="4060131045"/>
    <n v="2"/>
    <n v="1.9999999999999998"/>
    <n v="38"/>
    <n v="32"/>
    <n v="38"/>
    <n v="32"/>
    <n v="2"/>
    <n v="0"/>
    <s v="não"/>
    <n v="1.9999999999999998"/>
    <n v="23019.527399999999"/>
    <n v="11509.7637"/>
    <s v="NÃO"/>
    <n v="-5754.8818499999998"/>
    <s v="SIM"/>
    <n v="-5754.8818499999998"/>
    <n v="-5754.8818499999998"/>
    <n v="-5754.8818499999998"/>
  </r>
  <r>
    <x v="0"/>
    <s v="Sudeste"/>
    <x v="11"/>
    <s v="31045 - Muriaé"/>
    <x v="16"/>
    <n v="31.000000000000004"/>
    <n v="246615.6642"/>
    <n v="30"/>
    <n v="243075.52"/>
    <n v="4060131045"/>
    <n v="30"/>
    <n v="36"/>
    <n v="38"/>
    <n v="32"/>
    <n v="36"/>
    <n v="30"/>
    <n v="36"/>
    <n v="0"/>
    <s v="não"/>
    <n v="36"/>
    <n v="286392.38400000002"/>
    <n v="7955.3440000000001"/>
    <s v="NÃO"/>
    <n v="7955.3440000000282"/>
    <s v="SIM"/>
    <n v="7955.3440000000282"/>
    <n v="7955.3440000000282"/>
    <n v="7955.3440000000282"/>
  </r>
  <r>
    <x v="0"/>
    <s v="Sudeste"/>
    <x v="12"/>
    <s v="31046 - Santos Dumont"/>
    <x v="0"/>
    <n v="0.49999999999999994"/>
    <n v="5754.8819999999996"/>
    <n v="1"/>
    <n v="29754.69"/>
    <n v="4060131046"/>
    <n v="1"/>
    <n v="0.49999999999999994"/>
    <n v="12"/>
    <n v="9"/>
    <n v="12"/>
    <n v="9"/>
    <n v="1"/>
    <n v="0"/>
    <s v="não"/>
    <n v="0.49999999999999994"/>
    <n v="5754.8819999999996"/>
    <n v="11509.7637"/>
    <s v="NÃO"/>
    <n v="-5754.8818499999998"/>
    <s v="SIM"/>
    <n v="-5754.8818499999998"/>
    <n v="-5754.8818499999998"/>
    <n v="-5754.8818499999998"/>
  </r>
  <r>
    <x v="0"/>
    <s v="Sudeste"/>
    <x v="12"/>
    <s v="31046 - Santos Dumont"/>
    <x v="8"/>
    <n v="9.5"/>
    <n v="93965.8122"/>
    <n v="8"/>
    <n v="77506.33"/>
    <n v="4060131046"/>
    <n v="8"/>
    <n v="11.5"/>
    <n v="12"/>
    <n v="9"/>
    <n v="11"/>
    <n v="8"/>
    <n v="11"/>
    <n v="0"/>
    <s v="não"/>
    <n v="11.5"/>
    <n v="113748.0882"/>
    <n v="9891.1381000000001"/>
    <s v="NÃO"/>
    <n v="14836.70715"/>
    <s v="NÃO"/>
    <n v="14836.70715"/>
    <n v="14836.70715"/>
    <n v="14836.70715"/>
  </r>
  <r>
    <x v="0"/>
    <s v="Sudeste"/>
    <x v="12"/>
    <s v="31047 - São João Nepomuceno/Bicas"/>
    <x v="0"/>
    <n v="0.49999999999999994"/>
    <n v="5754.8819999999996"/>
    <n v="0"/>
    <n v="0"/>
    <n v="4060131047"/>
    <n v="0"/>
    <n v="0"/>
    <n v="16.499999999999996"/>
    <n v="17"/>
    <n v="16.499999999999996"/>
    <n v="17"/>
    <n v="0"/>
    <n v="0"/>
    <s v=" "/>
    <n v="0.49999999999999994"/>
    <n v="5754.8819999999996"/>
    <n v="11509.7637"/>
    <s v="NÃO"/>
    <n v="5754.8818499999988"/>
    <m/>
    <n v="5754.8818499999988"/>
    <n v="5754.8818499999988"/>
    <n v="5754.8818499999988"/>
  </r>
  <r>
    <x v="0"/>
    <s v="Sudeste"/>
    <x v="12"/>
    <s v="31047 - São João Nepomuceno/Bicas"/>
    <x v="8"/>
    <n v="13.5"/>
    <n v="133530.36420000001"/>
    <n v="17"/>
    <n v="144576.6"/>
    <n v="4060131047"/>
    <n v="17"/>
    <n v="15.999999999999998"/>
    <n v="16.499999999999996"/>
    <n v="17"/>
    <n v="16.499999999999996"/>
    <n v="17"/>
    <n v="17"/>
    <n v="0"/>
    <s v="não"/>
    <n v="15.999999999999998"/>
    <n v="158258.20980000001"/>
    <n v="9891.1381000000001"/>
    <s v="NÃO"/>
    <n v="-34618.983350000002"/>
    <s v="NÃO"/>
    <n v="-29765.770588235297"/>
    <n v="-34618.983350000002"/>
    <n v="-29765.770588235297"/>
  </r>
  <r>
    <x v="0"/>
    <s v="Sudeste"/>
    <x v="11"/>
    <s v="31048 - Ubá"/>
    <x v="0"/>
    <n v="3"/>
    <n v="34529.291400000002"/>
    <n v="1"/>
    <n v="44971.59"/>
    <n v="4060131048"/>
    <n v="1"/>
    <n v="3.5000000000000004"/>
    <n v="67.5"/>
    <n v="46"/>
    <n v="67.5"/>
    <n v="46"/>
    <n v="1"/>
    <n v="0"/>
    <s v="sim"/>
    <n v="3.5000000000000004"/>
    <n v="40284.1728"/>
    <n v="11509.7637"/>
    <s v="NÃO"/>
    <n v="23019.527399999999"/>
    <s v="SIM"/>
    <n v="23019.527399999999"/>
    <n v="23019.527399999999"/>
    <n v="23019.527399999999"/>
  </r>
  <r>
    <x v="0"/>
    <s v="Sudeste"/>
    <x v="11"/>
    <s v="31048 - Ubá"/>
    <x v="8"/>
    <n v="27"/>
    <n v="267060.72840000002"/>
    <n v="43"/>
    <n v="422984.12"/>
    <n v="4060131048"/>
    <n v="43"/>
    <n v="31.5"/>
    <n v="67.5"/>
    <n v="46"/>
    <n v="66.5"/>
    <n v="45"/>
    <n v="64"/>
    <n v="0"/>
    <s v="não"/>
    <n v="31.5"/>
    <n v="311570.84999999998"/>
    <n v="9891.1381000000001"/>
    <s v="NÃO"/>
    <n v="-158258.2096"/>
    <s v="NÃO"/>
    <n v="-157389.44"/>
    <n v="-158258.2096"/>
    <n v="-157389.44"/>
  </r>
  <r>
    <x v="0"/>
    <s v="Sudeste"/>
    <x v="11"/>
    <s v="31048 - Ubá"/>
    <x v="16"/>
    <n v="27.499999999999996"/>
    <n v="218771.95980000001"/>
    <n v="2"/>
    <n v="13865.77"/>
    <n v="4060131048"/>
    <n v="2"/>
    <n v="32.5"/>
    <n v="67.5"/>
    <n v="46"/>
    <n v="2.5"/>
    <n v="2"/>
    <n v="3"/>
    <n v="0"/>
    <s v="sim"/>
    <n v="32.5"/>
    <n v="258548.6802"/>
    <n v="7955.3440000000001"/>
    <s v="NÃO"/>
    <n v="202861.27199999997"/>
    <s v="NÃO"/>
    <n v="202861.27199999997"/>
    <n v="202861.27199999997"/>
    <n v="202861.27199999997"/>
  </r>
  <r>
    <x v="0"/>
    <s v="Norte"/>
    <x v="13"/>
    <s v="31049 - Brasília de Minas/São Francisco"/>
    <x v="0"/>
    <n v="2.5"/>
    <n v="28774.4094"/>
    <n v="4"/>
    <n v="136371.76"/>
    <n v="4060131049"/>
    <n v="4"/>
    <n v="3"/>
    <n v="55.5"/>
    <n v="75"/>
    <n v="55.5"/>
    <n v="75"/>
    <n v="3"/>
    <n v="0"/>
    <s v="não"/>
    <n v="3"/>
    <n v="34529.291400000002"/>
    <n v="11509.7637"/>
    <s v="SIM"/>
    <n v="-5754.8818499999998"/>
    <s v="SIM"/>
    <n v="-5754.8818499999998"/>
    <n v="-17264.645550000001"/>
    <n v="-17264.645550000001"/>
  </r>
  <r>
    <x v="0"/>
    <s v="Norte"/>
    <x v="13"/>
    <s v="31049 - Brasília de Minas/São Francisco"/>
    <x v="14"/>
    <n v="44.5"/>
    <n v="395950.86300000001"/>
    <n v="71"/>
    <n v="634622.25"/>
    <n v="4060131049"/>
    <n v="71"/>
    <n v="52.5"/>
    <n v="55.5"/>
    <n v="75"/>
    <n v="52.5"/>
    <n v="71"/>
    <n v="53"/>
    <n v="0"/>
    <s v="não"/>
    <n v="52.5"/>
    <n v="467133.04080000002"/>
    <n v="8897.7721999999994"/>
    <s v="SIM"/>
    <n v="-75631.063699999999"/>
    <s v="SIM"/>
    <n v="-75631.063699999999"/>
    <n v="-235790.96329999997"/>
    <n v="-235790.96329999997"/>
  </r>
  <r>
    <x v="0"/>
    <s v="Norte"/>
    <x v="13"/>
    <s v="31050 - Coração de Jesus"/>
    <x v="0"/>
    <n v="0.49999999999999994"/>
    <n v="5754.8819999999996"/>
    <n v="1"/>
    <n v="16451.740000000002"/>
    <n v="4060131050"/>
    <n v="1"/>
    <n v="0.49999999999999994"/>
    <n v="11.5"/>
    <n v="20"/>
    <n v="11.5"/>
    <n v="20"/>
    <n v="1"/>
    <n v="0"/>
    <s v="não"/>
    <n v="0.49999999999999994"/>
    <n v="5754.8819999999996"/>
    <n v="11509.7637"/>
    <s v="NÃO"/>
    <n v="-5754.8818499999998"/>
    <s v="SIM"/>
    <n v="-5754.8818499999998"/>
    <n v="-5754.8818499999998"/>
    <n v="-5754.8818499999998"/>
  </r>
  <r>
    <x v="0"/>
    <s v="Norte"/>
    <x v="13"/>
    <s v="31050 - Coração de Jesus"/>
    <x v="14"/>
    <n v="9"/>
    <n v="80079.949800000002"/>
    <n v="19"/>
    <n v="163434.42000000001"/>
    <n v="4060131050"/>
    <n v="19"/>
    <n v="11"/>
    <n v="11.5"/>
    <n v="20"/>
    <n v="10.5"/>
    <n v="19"/>
    <n v="11"/>
    <n v="0"/>
    <s v="não"/>
    <n v="11"/>
    <n v="97875.494399999996"/>
    <n v="8897.7721999999994"/>
    <s v="SIM"/>
    <n v="-17795.544399999999"/>
    <s v="NÃO"/>
    <n v="-17203.623157894737"/>
    <n v="-88977.721999999994"/>
    <n v="-86018.115789473683"/>
  </r>
  <r>
    <x v="0"/>
    <s v="Norte"/>
    <x v="13"/>
    <s v="31051 - Francisco Sá"/>
    <x v="0"/>
    <n v="0.49999999999999994"/>
    <n v="5754.8819999999996"/>
    <n v="1"/>
    <n v="29746.69"/>
    <n v="4060131051"/>
    <n v="1"/>
    <n v="0.49999999999999994"/>
    <n v="17"/>
    <n v="30"/>
    <n v="17"/>
    <n v="30"/>
    <n v="1"/>
    <n v="0"/>
    <s v="não"/>
    <n v="0.49999999999999994"/>
    <n v="5754.8819999999996"/>
    <n v="11509.7637"/>
    <s v="NÃO"/>
    <n v="-5754.8818499999998"/>
    <s v="SIM"/>
    <n v="-5754.8818499999998"/>
    <n v="-5754.8818499999998"/>
    <n v="-5754.8818499999998"/>
  </r>
  <r>
    <x v="0"/>
    <s v="Norte"/>
    <x v="13"/>
    <s v="31051 - Francisco Sá"/>
    <x v="14"/>
    <n v="14.000000000000002"/>
    <n v="124568.811"/>
    <n v="29"/>
    <n v="227682.35"/>
    <n v="4060131051"/>
    <n v="29"/>
    <n v="16.5"/>
    <n v="17"/>
    <n v="30"/>
    <n v="16"/>
    <n v="29"/>
    <n v="16"/>
    <n v="0"/>
    <s v="não"/>
    <n v="16.5"/>
    <n v="146813.24160000001"/>
    <n v="8897.7721999999994"/>
    <s v="SIM"/>
    <n v="-17795.544399999984"/>
    <s v="NÃO"/>
    <n v="-15702.231034482744"/>
    <n v="-133466.58299999998"/>
    <n v="-117766.73275862067"/>
  </r>
  <r>
    <x v="0"/>
    <s v="Norte"/>
    <x v="13"/>
    <s v="31052 - Janaúba/Monte Azul"/>
    <x v="0"/>
    <n v="2.5"/>
    <n v="28774.4094"/>
    <n v="5"/>
    <n v="117339.4"/>
    <n v="4060131052"/>
    <n v="5"/>
    <n v="3"/>
    <n v="63"/>
    <n v="94"/>
    <n v="63"/>
    <n v="94"/>
    <n v="3"/>
    <n v="0"/>
    <s v="não"/>
    <n v="3"/>
    <n v="34529.291400000002"/>
    <n v="11509.7637"/>
    <s v="SIM"/>
    <n v="-5754.8818499999998"/>
    <s v="SIM"/>
    <n v="-5754.8818499999998"/>
    <n v="-28774.409249999997"/>
    <n v="-28774.409249999997"/>
  </r>
  <r>
    <x v="0"/>
    <s v="Norte"/>
    <x v="13"/>
    <s v="31052 - Janaúba/Monte Azul"/>
    <x v="14"/>
    <n v="51"/>
    <n v="453786.38219999999"/>
    <n v="89"/>
    <n v="800874.9"/>
    <n v="4060131052"/>
    <n v="89"/>
    <n v="60"/>
    <n v="63"/>
    <n v="94"/>
    <n v="60"/>
    <n v="89"/>
    <n v="60"/>
    <n v="0"/>
    <s v="não"/>
    <n v="60"/>
    <n v="533866.33200000005"/>
    <n v="8897.7721999999994"/>
    <s v="SIM"/>
    <n v="-80079.949800000002"/>
    <s v="SIM"/>
    <n v="-80079.949800000002"/>
    <n v="-338115.34359999996"/>
    <n v="-338115.34359999996"/>
  </r>
  <r>
    <x v="0"/>
    <s v="Norte"/>
    <x v="13"/>
    <s v="31052 - Janaúba/Monte Azul"/>
    <x v="6"/>
    <n v="0"/>
    <n v="0"/>
    <n v="2"/>
    <n v="78560.84"/>
    <n v="4060131052"/>
    <n v="0"/>
    <n v="0"/>
    <n v="63"/>
    <n v="94"/>
    <n v="0"/>
    <n v="0"/>
    <n v="0"/>
    <n v="0"/>
    <s v=" "/>
    <n v="0"/>
    <n v="0"/>
    <n v="13886.141299999999"/>
    <s v=""/>
    <n v="-27772.282599999999"/>
    <s v="SIM"/>
    <n v="-27772.282599999999"/>
    <n v="-27772.282599999999"/>
    <n v="-27772.282599999999"/>
  </r>
  <r>
    <x v="0"/>
    <s v="Norte"/>
    <x v="13"/>
    <s v="31053 - Januária"/>
    <x v="0"/>
    <n v="0.99999999999999989"/>
    <n v="11509.7634"/>
    <n v="0"/>
    <n v="0"/>
    <n v="4060131053"/>
    <n v="0"/>
    <n v="0"/>
    <n v="26.000000000000004"/>
    <n v="14"/>
    <n v="26.000000000000004"/>
    <n v="14"/>
    <n v="0"/>
    <n v="0"/>
    <s v=" "/>
    <n v="0.99999999999999989"/>
    <n v="11509.7634"/>
    <n v="11509.7637"/>
    <s v="NÃO"/>
    <n v="11509.763699999998"/>
    <m/>
    <n v="11509.763699999998"/>
    <n v="11509.763699999998"/>
    <n v="11509.763699999998"/>
  </r>
  <r>
    <x v="0"/>
    <s v="Norte"/>
    <x v="13"/>
    <s v="31053 - Januária"/>
    <x v="14"/>
    <n v="21"/>
    <n v="186853.2162"/>
    <n v="14"/>
    <n v="126137.19"/>
    <n v="4060131053"/>
    <n v="14"/>
    <n v="25.000000000000004"/>
    <n v="26.000000000000004"/>
    <n v="14"/>
    <n v="26.000000000000004"/>
    <n v="14"/>
    <n v="26"/>
    <n v="0"/>
    <s v="não"/>
    <n v="25.000000000000004"/>
    <n v="222444.30480000001"/>
    <n v="8897.7721999999994"/>
    <s v="NÃO"/>
    <n v="62284.405399999996"/>
    <s v="SIM"/>
    <n v="62284.405399999996"/>
    <n v="62284.405399999996"/>
    <n v="62284.405399999996"/>
  </r>
  <r>
    <x v="0"/>
    <s v="Norte"/>
    <x v="13"/>
    <s v="31054 - Montes Claros/Bocaiúva"/>
    <x v="0"/>
    <n v="4.5"/>
    <n v="51793.936800000003"/>
    <n v="10"/>
    <n v="288253.89"/>
    <n v="4060131054"/>
    <n v="10"/>
    <n v="5.5"/>
    <n v="104.99999999999999"/>
    <n v="217"/>
    <n v="104.99999999999999"/>
    <n v="217"/>
    <n v="5"/>
    <n v="0"/>
    <s v="não"/>
    <n v="5.5"/>
    <n v="63303.700199999999"/>
    <n v="11509.7637"/>
    <s v="SIM"/>
    <n v="-5754.8818499999998"/>
    <s v="SIM"/>
    <n v="-5754.8818499999998"/>
    <n v="-63303.700349999999"/>
    <n v="-63303.700349999999"/>
  </r>
  <r>
    <x v="0"/>
    <s v="Norte"/>
    <x v="13"/>
    <s v="31054 - Montes Claros/Bocaiúva"/>
    <x v="14"/>
    <n v="84.5"/>
    <n v="751861.75080000004"/>
    <n v="207"/>
    <n v="1725857.65"/>
    <n v="4060131054"/>
    <n v="207"/>
    <n v="99.499999999999986"/>
    <n v="104.99999999999999"/>
    <n v="217"/>
    <n v="99.999999999999986"/>
    <n v="207"/>
    <n v="100"/>
    <n v="0"/>
    <s v="não"/>
    <n v="99.499999999999986"/>
    <n v="885328.33380000002"/>
    <n v="8897.7721999999994"/>
    <s v="SIM"/>
    <n v="-137915.46909999999"/>
    <s v="NÃO"/>
    <n v="-129230.8868357488"/>
    <n v="-1089977.0944999999"/>
    <n v="-1021340.8798309179"/>
  </r>
  <r>
    <x v="0"/>
    <s v="Norte"/>
    <x v="13"/>
    <s v="31054 - Montes Claros/Bocaiúva"/>
    <x v="6"/>
    <n v="0"/>
    <n v="0"/>
    <n v="2"/>
    <n v="77030.649999999994"/>
    <n v="4060131054"/>
    <n v="0"/>
    <n v="0"/>
    <n v="104.99999999999999"/>
    <n v="217"/>
    <n v="-1.4210854715202004E-14"/>
    <n v="0"/>
    <n v="0"/>
    <n v="0"/>
    <s v=" "/>
    <n v="0"/>
    <n v="0"/>
    <n v="13886.141299999999"/>
    <s v=""/>
    <n v="-27772.282599999999"/>
    <s v="SIM"/>
    <n v="-27772.282599999999"/>
    <n v="-27772.282599999999"/>
    <n v="-27772.282599999999"/>
  </r>
  <r>
    <x v="0"/>
    <s v="Norte"/>
    <x v="13"/>
    <s v="31055 - Pirapora"/>
    <x v="0"/>
    <n v="1.5"/>
    <n v="17264.645400000001"/>
    <n v="4"/>
    <n v="42031.71"/>
    <n v="4060131055"/>
    <n v="4"/>
    <n v="1.9999999999999998"/>
    <n v="32.499999999999993"/>
    <n v="27"/>
    <n v="32.499999999999993"/>
    <n v="27"/>
    <n v="5"/>
    <n v="0"/>
    <s v="não"/>
    <n v="1.9999999999999998"/>
    <n v="23019.527399999999"/>
    <n v="11509.7637"/>
    <s v="NÃO"/>
    <n v="-28774.409249999997"/>
    <s v="NÃO"/>
    <n v="-26269.818749999999"/>
    <n v="-28774.409249999997"/>
    <n v="-26269.818749999999"/>
  </r>
  <r>
    <x v="0"/>
    <s v="Norte"/>
    <x v="13"/>
    <s v="31055 - Pirapora"/>
    <x v="14"/>
    <n v="25.999999999999996"/>
    <n v="231342.07740000001"/>
    <n v="23"/>
    <n v="184753.02"/>
    <n v="4060131055"/>
    <n v="23"/>
    <n v="30.499999999999996"/>
    <n v="32.499999999999993"/>
    <n v="27"/>
    <n v="27.499999999999993"/>
    <n v="23"/>
    <n v="28"/>
    <n v="0"/>
    <s v="não"/>
    <n v="30.499999999999996"/>
    <n v="271382.05200000003"/>
    <n v="8897.7721999999994"/>
    <s v="NÃO"/>
    <n v="26693.316599999966"/>
    <s v="NÃO"/>
    <n v="26693.316599999966"/>
    <n v="26693.316599999966"/>
    <n v="26693.316599999966"/>
  </r>
  <r>
    <x v="0"/>
    <s v="Norte"/>
    <x v="13"/>
    <s v="31056 - Salinas/Taiobeiras"/>
    <x v="0"/>
    <n v="1.9999999999999998"/>
    <n v="23019.527399999999"/>
    <n v="7"/>
    <n v="190358.3"/>
    <n v="4060131056"/>
    <n v="7"/>
    <n v="2.5"/>
    <n v="47"/>
    <n v="49"/>
    <n v="47"/>
    <n v="49"/>
    <n v="7"/>
    <n v="0"/>
    <s v="não"/>
    <n v="2.5"/>
    <n v="28774.4094"/>
    <n v="11509.7637"/>
    <s v="NÃO"/>
    <n v="-57548.818499999994"/>
    <s v="SIM"/>
    <n v="-57548.818499999994"/>
    <n v="-57548.818499999994"/>
    <n v="-57548.818499999994"/>
  </r>
  <r>
    <x v="0"/>
    <s v="Norte"/>
    <x v="13"/>
    <s v="31056 - Salinas/Taiobeiras"/>
    <x v="14"/>
    <n v="38"/>
    <n v="338115.34379999997"/>
    <n v="42"/>
    <n v="373509.67"/>
    <n v="4060131056"/>
    <n v="42"/>
    <n v="44.5"/>
    <n v="47"/>
    <n v="49"/>
    <n v="40"/>
    <n v="42"/>
    <n v="40"/>
    <n v="0"/>
    <s v="não"/>
    <n v="44.5"/>
    <n v="395950.86300000001"/>
    <n v="8897.7721999999994"/>
    <s v="SIM"/>
    <n v="-17795.544399999999"/>
    <s v="NÃO"/>
    <n v="-17786.17476190476"/>
    <n v="-35591.088799999998"/>
    <n v="-35572.34952380952"/>
  </r>
  <r>
    <x v="0"/>
    <s v="Noroeste"/>
    <x v="14"/>
    <s v="31057 - Patos de Minas"/>
    <x v="0"/>
    <n v="0"/>
    <n v="0"/>
    <n v="1"/>
    <n v="14207.11"/>
    <n v="4060131057"/>
    <n v="0"/>
    <n v="0"/>
    <n v="78"/>
    <n v="88"/>
    <n v="78"/>
    <n v="88"/>
    <n v="0"/>
    <n v="0"/>
    <s v=" "/>
    <n v="0"/>
    <n v="0"/>
    <n v="11509.7637"/>
    <s v=""/>
    <n v="-11509.7637"/>
    <s v="SIM"/>
    <n v="-11509.7637"/>
    <n v="-11509.7637"/>
    <n v="-11509.7637"/>
  </r>
  <r>
    <x v="0"/>
    <s v="Noroeste"/>
    <x v="14"/>
    <s v="31057 - Patos de Minas"/>
    <x v="14"/>
    <n v="0"/>
    <n v="0"/>
    <n v="1"/>
    <n v="9781.7999999999993"/>
    <n v="4060131057"/>
    <n v="0"/>
    <n v="0"/>
    <n v="78"/>
    <n v="88"/>
    <n v="78"/>
    <n v="88"/>
    <n v="0"/>
    <n v="0"/>
    <s v=" "/>
    <n v="0"/>
    <n v="0"/>
    <n v="8897.7721999999994"/>
    <s v=""/>
    <n v="-8897.7721999999994"/>
    <s v="SIM"/>
    <n v="-8897.7721999999994"/>
    <n v="-8897.7721999999994"/>
    <n v="-8897.7721999999994"/>
  </r>
  <r>
    <x v="0"/>
    <s v="Noroeste"/>
    <x v="14"/>
    <s v="31057 - Patos de Minas"/>
    <x v="17"/>
    <n v="50.499999999999993"/>
    <n v="417739.12079999998"/>
    <n v="80"/>
    <n v="626251.93999999994"/>
    <n v="4060131057"/>
    <n v="80"/>
    <n v="59.000000000000007"/>
    <n v="78"/>
    <n v="88"/>
    <n v="78"/>
    <n v="88"/>
    <n v="71"/>
    <n v="0"/>
    <s v="não"/>
    <n v="59.000000000000007"/>
    <n v="488051.64600000001"/>
    <n v="8272.0617999999995"/>
    <s v="SIM"/>
    <n v="-169577.26690000005"/>
    <s v="NÃO"/>
    <n v="-160477.05962500005"/>
    <n v="-244025.82310000004"/>
    <n v="-230930.40287500003"/>
  </r>
  <r>
    <x v="0"/>
    <s v="Noroeste"/>
    <x v="14"/>
    <s v="31057 - Patos de Minas"/>
    <x v="6"/>
    <n v="15.999999999999998"/>
    <n v="222178.26060000001"/>
    <n v="8"/>
    <n v="168919.56"/>
    <n v="4060131057"/>
    <n v="8"/>
    <n v="19"/>
    <n v="78"/>
    <n v="88"/>
    <n v="7"/>
    <n v="8"/>
    <n v="7"/>
    <n v="1"/>
    <s v="sim"/>
    <n v="19"/>
    <n v="263836.68479999999"/>
    <n v="13886.141299999999"/>
    <s v="SIM"/>
    <n v="124975.27169999997"/>
    <s v="SIM"/>
    <n v="124975.27169999997"/>
    <n v="111089.13039999997"/>
    <n v="111089.13039999997"/>
  </r>
  <r>
    <x v="0"/>
    <s v="Noroeste"/>
    <x v="14"/>
    <s v="31057 - Patos de Minas"/>
    <x v="7"/>
    <n v="0"/>
    <n v="0"/>
    <n v="1"/>
    <n v="9344.7900000000009"/>
    <n v="4060131057"/>
    <n v="0"/>
    <n v="0"/>
    <n v="78"/>
    <n v="88"/>
    <n v="0"/>
    <n v="0"/>
    <n v="0"/>
    <n v="0"/>
    <s v=" "/>
    <n v="0"/>
    <n v="0"/>
    <n v="9181.6762999999992"/>
    <s v=""/>
    <n v="-9181.6762999999992"/>
    <s v="SIM"/>
    <n v="-9181.6762999999992"/>
    <n v="-9181.6762999999992"/>
    <n v="-9181.6762999999992"/>
  </r>
  <r>
    <x v="0"/>
    <s v="Noroeste"/>
    <x v="14"/>
    <s v="31058 - Unaí"/>
    <x v="0"/>
    <n v="0"/>
    <n v="0"/>
    <n v="2"/>
    <n v="15517.53"/>
    <n v="4060131058"/>
    <n v="0"/>
    <n v="0"/>
    <n v="58"/>
    <n v="36"/>
    <n v="58"/>
    <n v="36"/>
    <n v="0"/>
    <n v="0"/>
    <s v=" "/>
    <n v="0"/>
    <n v="0"/>
    <n v="11509.7637"/>
    <s v=""/>
    <n v="-23019.527399999999"/>
    <s v="NÃO"/>
    <n v="-15517.53"/>
    <n v="-23019.527399999999"/>
    <n v="-15517.53"/>
  </r>
  <r>
    <x v="0"/>
    <s v="Noroeste"/>
    <x v="14"/>
    <s v="31058 - Unaí"/>
    <x v="17"/>
    <n v="37"/>
    <n v="306066.2868"/>
    <n v="30"/>
    <n v="261539.66"/>
    <n v="4060131058"/>
    <n v="30"/>
    <n v="44"/>
    <n v="58"/>
    <n v="36"/>
    <n v="58"/>
    <n v="36"/>
    <n v="48"/>
    <n v="0"/>
    <s v="não"/>
    <n v="44"/>
    <n v="363970.71899999998"/>
    <n v="8272.0617999999995"/>
    <s v="NÃO"/>
    <n v="57904.4326"/>
    <s v="SIM"/>
    <n v="57904.4326"/>
    <n v="57904.4326"/>
    <n v="57904.4326"/>
  </r>
  <r>
    <x v="0"/>
    <s v="Noroeste"/>
    <x v="14"/>
    <s v="31058 - Unaí"/>
    <x v="6"/>
    <n v="12"/>
    <n v="166633.69560000001"/>
    <n v="6"/>
    <n v="110227.28"/>
    <n v="4060131058"/>
    <n v="6"/>
    <n v="14.000000000000002"/>
    <n v="58"/>
    <n v="36"/>
    <n v="10"/>
    <n v="6"/>
    <n v="10"/>
    <n v="0"/>
    <s v="sim"/>
    <n v="14.000000000000002"/>
    <n v="194405.97839999999"/>
    <n v="13886.141299999999"/>
    <s v="NÃO"/>
    <n v="83316.847799999989"/>
    <s v="SIM"/>
    <n v="83316.847799999989"/>
    <n v="83316.847799999989"/>
    <n v="83316.847799999989"/>
  </r>
  <r>
    <x v="0"/>
    <s v="Leste do Sul"/>
    <x v="15"/>
    <s v="31059 - Manhuaçu"/>
    <x v="9"/>
    <n v="0"/>
    <n v="0"/>
    <n v="2"/>
    <n v="26438.23"/>
    <n v="4060131059"/>
    <n v="0"/>
    <n v="0"/>
    <n v="73.5"/>
    <n v="40"/>
    <n v="73.5"/>
    <n v="40"/>
    <n v="0"/>
    <n v="0"/>
    <s v=" "/>
    <n v="0"/>
    <n v="0"/>
    <n v="9225.3716999999997"/>
    <s v=""/>
    <n v="-18450.743399999999"/>
    <s v="SIM"/>
    <n v="-18450.743399999999"/>
    <n v="-18450.743399999999"/>
    <n v="-18450.743399999999"/>
  </r>
  <r>
    <x v="0"/>
    <s v="Leste do Sul"/>
    <x v="15"/>
    <s v="31059 - Manhuaçu"/>
    <x v="0"/>
    <n v="27"/>
    <n v="310763.61959999998"/>
    <n v="26"/>
    <n v="293251.31"/>
    <n v="4060131059"/>
    <n v="26"/>
    <n v="31.999999999999996"/>
    <n v="73.5"/>
    <n v="40"/>
    <n v="73.5"/>
    <n v="40"/>
    <n v="48"/>
    <n v="0"/>
    <s v="não"/>
    <n v="31.999999999999996"/>
    <n v="368312.43839999998"/>
    <n v="11509.7637"/>
    <s v="NÃO"/>
    <n v="11509.7637"/>
    <s v="NÃO"/>
    <n v="11509.7637"/>
    <n v="11509.7637"/>
    <n v="11509.7637"/>
  </r>
  <r>
    <x v="0"/>
    <s v="Leste do Sul"/>
    <x v="15"/>
    <s v="31059 - Manhuaçu"/>
    <x v="8"/>
    <n v="0"/>
    <n v="0"/>
    <n v="1"/>
    <n v="11965.6"/>
    <n v="4060131059"/>
    <n v="0"/>
    <n v="0"/>
    <n v="73.5"/>
    <n v="40"/>
    <n v="25.5"/>
    <n v="14"/>
    <n v="0"/>
    <n v="0"/>
    <s v=" "/>
    <n v="0"/>
    <n v="0"/>
    <n v="9891.1381000000001"/>
    <s v=""/>
    <n v="-9891.1381000000001"/>
    <s v="SIM"/>
    <n v="-9891.1381000000001"/>
    <n v="-9891.1381000000001"/>
    <n v="-9891.1381000000001"/>
  </r>
  <r>
    <x v="0"/>
    <s v="Leste do Sul"/>
    <x v="15"/>
    <s v="31059 - Manhuaçu"/>
    <x v="16"/>
    <n v="0"/>
    <n v="0"/>
    <n v="3"/>
    <n v="21104.12"/>
    <n v="4060131059"/>
    <n v="0"/>
    <n v="0"/>
    <n v="73.5"/>
    <n v="40"/>
    <n v="25.5"/>
    <n v="14"/>
    <n v="0"/>
    <n v="0"/>
    <s v=" "/>
    <n v="0"/>
    <n v="0"/>
    <n v="7955.3440000000001"/>
    <s v=""/>
    <n v="-23866.031999999999"/>
    <s v="NÃO"/>
    <n v="-21104.12"/>
    <n v="-23866.031999999999"/>
    <n v="-21104.12"/>
  </r>
  <r>
    <x v="0"/>
    <s v="Leste do Sul"/>
    <x v="15"/>
    <s v="31059 - Manhuaçu"/>
    <x v="18"/>
    <n v="35.5"/>
    <n v="315988.62060000002"/>
    <n v="14"/>
    <n v="129306.36"/>
    <n v="4060131059"/>
    <n v="14"/>
    <n v="41.5"/>
    <n v="73.5"/>
    <n v="40"/>
    <n v="25.5"/>
    <n v="14"/>
    <n v="26"/>
    <n v="0"/>
    <s v="sim"/>
    <n v="41.5"/>
    <n v="369395.14799999999"/>
    <n v="8901.0879000000004"/>
    <s v="NÃO"/>
    <n v="191373.38985000001"/>
    <s v="SIM"/>
    <n v="191373.38985000001"/>
    <n v="191373.38985000001"/>
    <n v="191373.38985000001"/>
  </r>
  <r>
    <x v="0"/>
    <s v="Leste do Sul"/>
    <x v="15"/>
    <s v="31060 - Ponte Nova"/>
    <x v="0"/>
    <n v="10.5"/>
    <n v="120852.519"/>
    <n v="12"/>
    <n v="142492.64000000001"/>
    <n v="4060131060"/>
    <n v="12"/>
    <n v="12.500000000000002"/>
    <n v="51"/>
    <n v="66"/>
    <n v="51"/>
    <n v="66"/>
    <n v="9"/>
    <n v="0"/>
    <s v="sim"/>
    <n v="12.500000000000002"/>
    <n v="143872.04639999999"/>
    <n v="11509.7637"/>
    <s v="SIM"/>
    <n v="17264.645550000001"/>
    <s v="SIM"/>
    <n v="17264.645550000001"/>
    <n v="-17264.645550000001"/>
    <n v="-17264.645550000001"/>
  </r>
  <r>
    <x v="0"/>
    <s v="Leste do Sul"/>
    <x v="15"/>
    <s v="31060 - Ponte Nova"/>
    <x v="16"/>
    <n v="0"/>
    <n v="0"/>
    <n v="1"/>
    <n v="8482.5499999999993"/>
    <n v="4060131060"/>
    <n v="0"/>
    <n v="0"/>
    <n v="51"/>
    <n v="66"/>
    <n v="42"/>
    <n v="54"/>
    <n v="0"/>
    <n v="0"/>
    <s v=" "/>
    <n v="0"/>
    <n v="0"/>
    <n v="7955.3440000000001"/>
    <s v=""/>
    <n v="-7955.3440000000001"/>
    <s v="SIM"/>
    <n v="-7955.3440000000001"/>
    <n v="-7955.3440000000001"/>
    <n v="-7955.3440000000001"/>
  </r>
  <r>
    <x v="0"/>
    <s v="Leste do Sul"/>
    <x v="15"/>
    <s v="31060 - Ponte Nova"/>
    <x v="18"/>
    <n v="33"/>
    <n v="293735.90039999998"/>
    <n v="54"/>
    <n v="435094.74"/>
    <n v="4060131060"/>
    <n v="54"/>
    <n v="38.5"/>
    <n v="51"/>
    <n v="66"/>
    <n v="42"/>
    <n v="54"/>
    <n v="42"/>
    <n v="0"/>
    <s v="não"/>
    <n v="38.5"/>
    <n v="342691.88400000002"/>
    <n v="8901.0879000000004"/>
    <s v="SIM"/>
    <n v="-80109.791100000002"/>
    <s v="NÃO"/>
    <n v="-72515.789999999994"/>
    <n v="-186922.84590000001"/>
    <n v="-169203.50999999998"/>
  </r>
  <r>
    <x v="0"/>
    <s v="Leste do Sul"/>
    <x v="15"/>
    <s v="31061 - Viçosa"/>
    <x v="0"/>
    <n v="6.4999999999999991"/>
    <n v="74813.464200000002"/>
    <n v="5"/>
    <n v="45040.63"/>
    <n v="4060131061"/>
    <n v="5"/>
    <n v="7.5"/>
    <n v="31"/>
    <n v="18"/>
    <n v="31"/>
    <n v="18"/>
    <n v="9"/>
    <n v="0"/>
    <s v="não"/>
    <n v="7.5"/>
    <n v="86323.227599999998"/>
    <n v="11509.7637"/>
    <s v="NÃO"/>
    <n v="17264.64554999999"/>
    <s v="NÃO"/>
    <n v="17264.64554999999"/>
    <n v="17264.64554999999"/>
    <n v="17264.64554999999"/>
  </r>
  <r>
    <x v="0"/>
    <s v="Leste do Sul"/>
    <x v="15"/>
    <s v="31061 - Viçosa"/>
    <x v="8"/>
    <n v="0"/>
    <n v="0"/>
    <n v="1"/>
    <n v="6216.02"/>
    <n v="4060131061"/>
    <n v="0"/>
    <n v="0"/>
    <n v="31"/>
    <n v="18"/>
    <n v="22"/>
    <n v="13"/>
    <n v="0"/>
    <n v="0"/>
    <s v=" "/>
    <n v="0"/>
    <n v="0"/>
    <n v="9891.1381000000001"/>
    <s v=""/>
    <n v="-9891.1381000000001"/>
    <s v="NÃO"/>
    <n v="-6216.02"/>
    <n v="-9891.1381000000001"/>
    <n v="-6216.02"/>
  </r>
  <r>
    <x v="0"/>
    <s v="Leste do Sul"/>
    <x v="15"/>
    <s v="31061 - Viçosa"/>
    <x v="18"/>
    <n v="20"/>
    <n v="178021.758"/>
    <n v="13"/>
    <n v="125166.74"/>
    <n v="4060131061"/>
    <n v="13"/>
    <n v="23.5"/>
    <n v="31"/>
    <n v="18"/>
    <n v="22"/>
    <n v="13"/>
    <n v="22"/>
    <n v="0"/>
    <s v="não"/>
    <n v="23.5"/>
    <n v="209175.56580000001"/>
    <n v="8901.0879000000004"/>
    <s v="NÃO"/>
    <n v="62307.615300000005"/>
    <s v="SIM"/>
    <n v="62307.615300000005"/>
    <n v="62307.615300000005"/>
    <n v="62307.615300000005"/>
  </r>
  <r>
    <x v="0"/>
    <s v="Nordeste"/>
    <x v="16"/>
    <s v="31062 - Águas Formosas"/>
    <x v="0"/>
    <n v="3"/>
    <n v="34529.291400000002"/>
    <n v="1"/>
    <n v="11711.93"/>
    <n v="4060131062"/>
    <n v="1"/>
    <n v="3.5000000000000004"/>
    <n v="14"/>
    <n v="6"/>
    <n v="14"/>
    <n v="6"/>
    <n v="2"/>
    <n v="0"/>
    <s v="sim"/>
    <n v="3.5000000000000004"/>
    <n v="40284.1728"/>
    <n v="11509.7637"/>
    <s v="NÃO"/>
    <n v="23019.527399999999"/>
    <s v="SIM"/>
    <n v="23019.527399999999"/>
    <n v="23019.527399999999"/>
    <n v="23019.527399999999"/>
  </r>
  <r>
    <x v="0"/>
    <s v="Nordeste"/>
    <x v="16"/>
    <s v="31062 - Águas Formosas"/>
    <x v="12"/>
    <n v="9"/>
    <n v="87217.338000000003"/>
    <n v="5"/>
    <n v="41942.699999999997"/>
    <n v="4060131062"/>
    <n v="5"/>
    <n v="10.5"/>
    <n v="14"/>
    <n v="6"/>
    <n v="12"/>
    <n v="5"/>
    <n v="12"/>
    <n v="0"/>
    <s v="não"/>
    <n v="10.5"/>
    <n v="101753.56080000001"/>
    <n v="9690.8153000000002"/>
    <s v="NÃO"/>
    <n v="38763.261200000001"/>
    <s v="NÃO"/>
    <n v="38763.261200000001"/>
    <n v="38763.261200000001"/>
    <n v="38763.261200000001"/>
  </r>
  <r>
    <x v="0"/>
    <s v="Nordeste"/>
    <x v="16"/>
    <s v="31063 - Almenara"/>
    <x v="0"/>
    <n v="8.5"/>
    <n v="97832.991599999994"/>
    <n v="7"/>
    <n v="69317.850000000006"/>
    <n v="4060131063"/>
    <n v="7"/>
    <n v="10"/>
    <n v="41"/>
    <n v="10"/>
    <n v="41"/>
    <n v="10"/>
    <n v="29"/>
    <n v="0"/>
    <s v="não"/>
    <n v="10"/>
    <n v="115097.637"/>
    <n v="11509.7637"/>
    <s v="NÃO"/>
    <n v="17264.645550000001"/>
    <s v="NÃO"/>
    <n v="17264.645550000001"/>
    <n v="17264.645550000001"/>
    <n v="17264.645550000001"/>
  </r>
  <r>
    <x v="0"/>
    <s v="Nordeste"/>
    <x v="16"/>
    <s v="31063 - Almenara"/>
    <x v="12"/>
    <n v="26.500000000000004"/>
    <n v="256806.6054"/>
    <n v="3"/>
    <n v="33324.58"/>
    <n v="4060131063"/>
    <n v="3"/>
    <n v="31.000000000000004"/>
    <n v="41"/>
    <n v="10"/>
    <n v="12"/>
    <n v="3"/>
    <n v="12"/>
    <n v="0"/>
    <s v="sim"/>
    <n v="31.000000000000004"/>
    <n v="300415.27439999999"/>
    <n v="9690.8153000000002"/>
    <s v="NÃO"/>
    <n v="227734.15955000004"/>
    <s v="SIM"/>
    <n v="227734.15955000004"/>
    <n v="227734.15955000004"/>
    <n v="227734.15955000004"/>
  </r>
  <r>
    <x v="0"/>
    <s v="Nordeste"/>
    <x v="16"/>
    <s v="31064 - Araçuaí"/>
    <x v="0"/>
    <n v="4.5"/>
    <n v="51793.936800000003"/>
    <n v="1"/>
    <n v="38914.730000000003"/>
    <n v="4060131064"/>
    <n v="1"/>
    <n v="5"/>
    <n v="21.5"/>
    <n v="7"/>
    <n v="21.5"/>
    <n v="7"/>
    <n v="3"/>
    <n v="0"/>
    <s v="sim"/>
    <n v="5"/>
    <n v="57548.818800000001"/>
    <n v="11509.7637"/>
    <s v="NÃO"/>
    <n v="40284.17295"/>
    <s v="SIM"/>
    <n v="40284.17295"/>
    <n v="40284.17295"/>
    <n v="40284.17295"/>
  </r>
  <r>
    <x v="0"/>
    <s v="Nordeste"/>
    <x v="16"/>
    <s v="31064 - Araçuaí"/>
    <x v="15"/>
    <n v="0"/>
    <n v="0"/>
    <n v="2"/>
    <n v="15094.67"/>
    <n v="4060131064"/>
    <n v="0"/>
    <n v="0"/>
    <n v="21.5"/>
    <n v="7"/>
    <n v="18.5"/>
    <n v="6"/>
    <n v="0"/>
    <n v="0"/>
    <s v=" "/>
    <n v="0"/>
    <n v="0"/>
    <n v="9502.1337999999996"/>
    <s v=""/>
    <n v="-19004.267599999999"/>
    <s v="NÃO"/>
    <n v="-15094.67"/>
    <n v="-19004.267599999999"/>
    <n v="-15094.67"/>
  </r>
  <r>
    <x v="0"/>
    <s v="Nordeste"/>
    <x v="16"/>
    <s v="31064 - Araçuaí"/>
    <x v="14"/>
    <n v="0"/>
    <n v="0"/>
    <n v="1"/>
    <n v="1899.12"/>
    <n v="4060131064"/>
    <n v="0"/>
    <n v="0"/>
    <n v="21.5"/>
    <n v="7"/>
    <n v="18.5"/>
    <n v="6"/>
    <n v="0"/>
    <n v="0"/>
    <s v=" "/>
    <n v="0"/>
    <n v="0"/>
    <n v="8897.7721999999994"/>
    <s v=""/>
    <n v="-8897.7721999999994"/>
    <s v="NÃO"/>
    <n v="-1899.12"/>
    <n v="-8897.7721999999994"/>
    <n v="-1899.12"/>
  </r>
  <r>
    <x v="0"/>
    <s v="Nordeste"/>
    <x v="16"/>
    <s v="31064 - Araçuaí"/>
    <x v="12"/>
    <n v="14.000000000000002"/>
    <n v="135671.41440000001"/>
    <n v="6"/>
    <n v="60279.79"/>
    <n v="4060131064"/>
    <n v="6"/>
    <n v="16.5"/>
    <n v="21.5"/>
    <n v="7"/>
    <n v="18.5"/>
    <n v="6"/>
    <n v="19"/>
    <n v="0"/>
    <s v="não"/>
    <n v="16.5"/>
    <n v="159898.45259999999"/>
    <n v="9690.8153000000002"/>
    <s v="NÃO"/>
    <n v="77526.522400000016"/>
    <s v="SIM"/>
    <n v="77526.522400000016"/>
    <n v="77526.522400000016"/>
    <n v="77526.522400000016"/>
  </r>
  <r>
    <x v="0"/>
    <s v="Nordeste"/>
    <x v="16"/>
    <s v="31065 - Itaobim"/>
    <x v="0"/>
    <n v="3.9999999999999996"/>
    <n v="46039.054799999998"/>
    <n v="1"/>
    <n v="16963.71"/>
    <n v="4060131065"/>
    <n v="1"/>
    <n v="4.5"/>
    <n v="19.5"/>
    <n v="6"/>
    <n v="19.5"/>
    <n v="6"/>
    <n v="3"/>
    <n v="0"/>
    <s v="sim"/>
    <n v="4.5"/>
    <n v="51793.936800000003"/>
    <n v="11509.7637"/>
    <s v="NÃO"/>
    <n v="34529.291099999995"/>
    <s v="SIM"/>
    <n v="34529.291099999995"/>
    <n v="34529.291099999995"/>
    <n v="34529.291099999995"/>
  </r>
  <r>
    <x v="0"/>
    <s v="Nordeste"/>
    <x v="16"/>
    <s v="31065 - Itaobim"/>
    <x v="15"/>
    <n v="0"/>
    <n v="0"/>
    <n v="1"/>
    <n v="9883.69"/>
    <n v="4060131065"/>
    <n v="0"/>
    <n v="0"/>
    <n v="19.5"/>
    <n v="6"/>
    <n v="16.5"/>
    <n v="5"/>
    <n v="0"/>
    <n v="0"/>
    <s v=" "/>
    <n v="0"/>
    <n v="0"/>
    <n v="9502.1337999999996"/>
    <s v=""/>
    <n v="-9502.1337999999996"/>
    <s v="SIM"/>
    <n v="-9502.1337999999996"/>
    <n v="-9502.1337999999996"/>
    <n v="-9502.1337999999996"/>
  </r>
  <r>
    <x v="0"/>
    <s v="Nordeste"/>
    <x v="16"/>
    <s v="31065 - Itaobim"/>
    <x v="14"/>
    <n v="0"/>
    <n v="0"/>
    <n v="2"/>
    <n v="24576.85"/>
    <n v="4060131065"/>
    <n v="0"/>
    <n v="0"/>
    <n v="19.5"/>
    <n v="6"/>
    <n v="16.5"/>
    <n v="5"/>
    <n v="0"/>
    <n v="0"/>
    <s v=" "/>
    <n v="0"/>
    <n v="0"/>
    <n v="8897.7721999999994"/>
    <s v=""/>
    <n v="-17795.544399999999"/>
    <s v="SIM"/>
    <n v="-17795.544399999999"/>
    <n v="-17795.544399999999"/>
    <n v="-17795.544399999999"/>
  </r>
  <r>
    <x v="0"/>
    <s v="Nordeste"/>
    <x v="16"/>
    <s v="31065 - Itaobim"/>
    <x v="12"/>
    <n v="12.500000000000002"/>
    <n v="121135.19100000001"/>
    <n v="5"/>
    <n v="53872.57"/>
    <n v="4060131065"/>
    <n v="5"/>
    <n v="15"/>
    <n v="19.5"/>
    <n v="6"/>
    <n v="16.5"/>
    <n v="5"/>
    <n v="17"/>
    <n v="0"/>
    <s v="não"/>
    <n v="15"/>
    <n v="145362.2292"/>
    <n v="9690.8153000000002"/>
    <s v="NÃO"/>
    <n v="72681.114750000022"/>
    <s v="SIM"/>
    <n v="72681.114750000022"/>
    <n v="72681.114750000022"/>
    <n v="72681.114750000022"/>
  </r>
  <r>
    <x v="0"/>
    <s v="Nordeste"/>
    <x v="16"/>
    <s v="31066 - Nanuque"/>
    <x v="0"/>
    <n v="3"/>
    <n v="34529.291400000002"/>
    <n v="1"/>
    <n v="9211.58"/>
    <n v="4060131066"/>
    <n v="1"/>
    <n v="3.5000000000000004"/>
    <n v="16.5"/>
    <n v="8"/>
    <n v="16.5"/>
    <n v="8"/>
    <n v="2"/>
    <n v="0"/>
    <s v="sim"/>
    <n v="3.5000000000000004"/>
    <n v="40284.1728"/>
    <n v="11509.7637"/>
    <s v="NÃO"/>
    <n v="23019.527399999999"/>
    <s v="NÃO"/>
    <n v="23019.527399999999"/>
    <n v="23019.527399999999"/>
    <n v="23019.527399999999"/>
  </r>
  <r>
    <x v="0"/>
    <s v="Nordeste"/>
    <x v="16"/>
    <s v="31066 - Nanuque"/>
    <x v="12"/>
    <n v="11"/>
    <n v="106598.9682"/>
    <n v="7"/>
    <n v="58587.07"/>
    <n v="4060131066"/>
    <n v="7"/>
    <n v="12.999999999999998"/>
    <n v="16.5"/>
    <n v="8"/>
    <n v="14.5"/>
    <n v="7"/>
    <n v="15"/>
    <n v="0"/>
    <s v="não"/>
    <n v="12.999999999999998"/>
    <n v="125980.599"/>
    <n v="9690.8153000000002"/>
    <s v="NÃO"/>
    <n v="38763.261200000001"/>
    <s v="NÃO"/>
    <n v="38763.261200000001"/>
    <n v="38763.261200000001"/>
    <n v="38763.261200000001"/>
  </r>
  <r>
    <x v="0"/>
    <s v="Nordeste"/>
    <x v="16"/>
    <s v="31067 - Padre Paraíso"/>
    <x v="0"/>
    <n v="3"/>
    <n v="34529.291400000002"/>
    <n v="3"/>
    <n v="16284.38"/>
    <n v="4060131067"/>
    <n v="3"/>
    <n v="3.5000000000000004"/>
    <n v="14"/>
    <n v="8"/>
    <n v="14"/>
    <n v="8"/>
    <n v="5"/>
    <n v="0"/>
    <s v="não"/>
    <n v="3.5000000000000004"/>
    <n v="40284.1728"/>
    <n v="11509.7637"/>
    <s v="NÃO"/>
    <n v="0"/>
    <s v="NÃO"/>
    <n v="0"/>
    <n v="0"/>
    <n v="0"/>
  </r>
  <r>
    <x v="0"/>
    <s v="Nordeste"/>
    <x v="16"/>
    <s v="31067 - Padre Paraíso"/>
    <x v="12"/>
    <n v="9"/>
    <n v="87217.338000000003"/>
    <n v="5"/>
    <n v="45506.53"/>
    <n v="4060131067"/>
    <n v="5"/>
    <n v="10.5"/>
    <n v="14"/>
    <n v="8"/>
    <n v="9"/>
    <n v="5"/>
    <n v="9"/>
    <n v="0"/>
    <s v="não"/>
    <n v="10.5"/>
    <n v="101753.56080000001"/>
    <n v="9690.8153000000002"/>
    <s v="NÃO"/>
    <n v="38763.261200000001"/>
    <s v="NÃO"/>
    <n v="38763.261200000001"/>
    <n v="38763.261200000001"/>
    <n v="38763.261200000001"/>
  </r>
  <r>
    <x v="0"/>
    <s v="Nordeste"/>
    <x v="16"/>
    <s v="31068 - Pedra Azul"/>
    <x v="0"/>
    <n v="2.5"/>
    <n v="28774.4094"/>
    <n v="0"/>
    <n v="0"/>
    <n v="4060131068"/>
    <n v="0"/>
    <n v="0"/>
    <n v="12.5"/>
    <n v="5"/>
    <n v="12.5"/>
    <n v="5"/>
    <n v="0"/>
    <n v="0"/>
    <s v=" "/>
    <n v="3"/>
    <n v="34529.291400000002"/>
    <n v="11509.7637"/>
    <s v="NÃO"/>
    <n v="28774.409249999997"/>
    <m/>
    <n v="28774.409249999997"/>
    <n v="28774.409249999997"/>
    <n v="28774.409249999997"/>
  </r>
  <r>
    <x v="0"/>
    <s v="Nordeste"/>
    <x v="16"/>
    <s v="31068 - Pedra Azul"/>
    <x v="14"/>
    <n v="5.5"/>
    <n v="48937.747199999998"/>
    <n v="1"/>
    <n v="9937.42"/>
    <n v="4060131068"/>
    <n v="1"/>
    <n v="6"/>
    <n v="12.5"/>
    <n v="5"/>
    <n v="12.5"/>
    <n v="5"/>
    <n v="3"/>
    <n v="0"/>
    <s v="sim"/>
    <n v="6"/>
    <n v="53386.633199999997"/>
    <n v="8897.7721999999994"/>
    <s v="NÃO"/>
    <n v="40039.974900000001"/>
    <s v="SIM"/>
    <n v="40039.974900000001"/>
    <n v="40039.974900000001"/>
    <n v="40039.974900000001"/>
  </r>
  <r>
    <x v="0"/>
    <s v="Nordeste"/>
    <x v="16"/>
    <s v="31068 - Pedra Azul"/>
    <x v="12"/>
    <n v="3"/>
    <n v="29072.446199999998"/>
    <n v="4"/>
    <n v="27928.69"/>
    <n v="4060131068"/>
    <n v="4"/>
    <n v="3.5000000000000004"/>
    <n v="12.5"/>
    <n v="5"/>
    <n v="9.5"/>
    <n v="4"/>
    <n v="10"/>
    <n v="0"/>
    <s v="não"/>
    <n v="3.5000000000000004"/>
    <n v="33917.853600000002"/>
    <n v="9690.8153000000002"/>
    <s v="NÃO"/>
    <n v="-9690.8153000000002"/>
    <s v="NÃO"/>
    <n v="-6982.1724999999997"/>
    <n v="-9690.8153000000002"/>
    <n v="-6982.1724999999997"/>
  </r>
  <r>
    <x v="0"/>
    <s v="Nordeste"/>
    <x v="16"/>
    <s v="31069 - Teófilo Otoni/Malacacheta/Itambacuri"/>
    <x v="0"/>
    <n v="15"/>
    <n v="172646.4558"/>
    <n v="7"/>
    <n v="107863.61"/>
    <n v="4060131069"/>
    <n v="7"/>
    <n v="17.5"/>
    <n v="73.5"/>
    <n v="46"/>
    <n v="73.5"/>
    <n v="46"/>
    <n v="11"/>
    <n v="0"/>
    <s v="sim"/>
    <n v="17.5"/>
    <n v="201420.8646"/>
    <n v="11509.7637"/>
    <s v="NÃO"/>
    <n v="92078.109599999996"/>
    <s v="SIM"/>
    <n v="92078.109599999996"/>
    <n v="92078.109599999996"/>
    <n v="92078.109599999996"/>
  </r>
  <r>
    <x v="0"/>
    <s v="Nordeste"/>
    <x v="16"/>
    <s v="31069 - Teófilo Otoni/Malacacheta/Itambacuri"/>
    <x v="15"/>
    <n v="0"/>
    <n v="0"/>
    <n v="1"/>
    <n v="8527.66"/>
    <n v="4060131069"/>
    <n v="0"/>
    <n v="0"/>
    <n v="73.5"/>
    <n v="46"/>
    <n v="62.5"/>
    <n v="39"/>
    <n v="0"/>
    <n v="0"/>
    <s v=" "/>
    <n v="0"/>
    <n v="0"/>
    <n v="9502.1337999999996"/>
    <s v=""/>
    <n v="-9502.1337999999996"/>
    <s v="NÃO"/>
    <n v="-8527.66"/>
    <n v="-9502.1337999999996"/>
    <n v="-8527.66"/>
  </r>
  <r>
    <x v="0"/>
    <s v="Nordeste"/>
    <x v="16"/>
    <s v="31069 - Teófilo Otoni/Malacacheta/Itambacuri"/>
    <x v="12"/>
    <n v="47.5"/>
    <n v="460313.72700000001"/>
    <n v="39"/>
    <n v="373381.1"/>
    <n v="4060131069"/>
    <n v="39"/>
    <n v="56.000000000000007"/>
    <n v="73.5"/>
    <n v="46"/>
    <n v="62.5"/>
    <n v="39"/>
    <n v="63"/>
    <n v="0"/>
    <s v="não"/>
    <n v="56.000000000000007"/>
    <n v="542685.65700000001"/>
    <n v="9690.8153000000002"/>
    <s v="NÃO"/>
    <n v="82371.930049999995"/>
    <s v="NÃO"/>
    <n v="82371.930049999995"/>
    <n v="82371.930049999995"/>
    <n v="82371.930049999995"/>
  </r>
  <r>
    <x v="0"/>
    <s v="Triângulo do Sul"/>
    <x v="17"/>
    <s v="31070 - Araxá"/>
    <x v="5"/>
    <n v="0"/>
    <n v="0"/>
    <n v="4"/>
    <n v="39760.720000000001"/>
    <n v="4060131070"/>
    <n v="0"/>
    <n v="0"/>
    <n v="38"/>
    <n v="39"/>
    <n v="38"/>
    <n v="39"/>
    <n v="0"/>
    <n v="0"/>
    <s v=" "/>
    <n v="0"/>
    <n v="0"/>
    <n v="8473.6610999999994"/>
    <s v=""/>
    <n v="-33894.644399999997"/>
    <s v="SIM"/>
    <n v="-33894.644399999997"/>
    <n v="-33894.644399999997"/>
    <n v="-33894.644399999997"/>
  </r>
  <r>
    <x v="0"/>
    <s v="Triângulo do Sul"/>
    <x v="17"/>
    <s v="31070 - Araxá"/>
    <x v="19"/>
    <n v="32.5"/>
    <n v="376776.6924"/>
    <n v="39"/>
    <n v="458151.4"/>
    <n v="4060131070"/>
    <n v="39"/>
    <n v="38"/>
    <n v="38"/>
    <n v="39"/>
    <n v="38"/>
    <n v="39"/>
    <n v="38"/>
    <n v="0"/>
    <s v="não"/>
    <n v="38"/>
    <n v="440538.90179999999"/>
    <n v="11593.129000000001"/>
    <s v="SIM"/>
    <n v="-63762.209500000004"/>
    <s v="SIM"/>
    <n v="-63762.209500000004"/>
    <n v="-75355.338500000013"/>
    <n v="-75355.338500000013"/>
  </r>
  <r>
    <x v="0"/>
    <s v="Triângulo do Sul"/>
    <x v="17"/>
    <s v="31070 - Araxá"/>
    <x v="6"/>
    <n v="0"/>
    <n v="0"/>
    <n v="1"/>
    <n v="7455.42"/>
    <n v="4060131070"/>
    <n v="0"/>
    <n v="0"/>
    <n v="38"/>
    <n v="39"/>
    <n v="0"/>
    <n v="0"/>
    <n v="0"/>
    <n v="0"/>
    <s v=" "/>
    <n v="0"/>
    <n v="0"/>
    <n v="13886.141299999999"/>
    <s v=""/>
    <n v="-13886.141299999999"/>
    <s v="NÃO"/>
    <n v="-7455.42"/>
    <n v="-13886.141299999999"/>
    <n v="-7455.42"/>
  </r>
  <r>
    <x v="0"/>
    <s v="Triângulo do Sul"/>
    <x v="17"/>
    <s v="31070 - Araxá"/>
    <x v="7"/>
    <n v="0"/>
    <n v="0"/>
    <n v="6"/>
    <n v="53466.73"/>
    <n v="4060131070"/>
    <n v="0"/>
    <n v="0"/>
    <n v="38"/>
    <n v="39"/>
    <n v="0"/>
    <n v="0"/>
    <n v="0"/>
    <n v="0"/>
    <s v=" "/>
    <n v="0"/>
    <n v="0"/>
    <n v="9181.6762999999992"/>
    <s v=""/>
    <n v="-55090.057799999995"/>
    <s v="NÃO"/>
    <n v="-53466.73000000001"/>
    <n v="-55090.057799999995"/>
    <n v="-53466.73000000001"/>
  </r>
  <r>
    <x v="0"/>
    <s v="Triângulo do Sul"/>
    <x v="17"/>
    <s v="31071 - Frutal/Iturama"/>
    <x v="19"/>
    <n v="31.5"/>
    <n v="365183.5638"/>
    <n v="29"/>
    <n v="345135.01"/>
    <n v="4060131071"/>
    <n v="29"/>
    <n v="37.5"/>
    <n v="37.5"/>
    <n v="29"/>
    <n v="37.5"/>
    <n v="29"/>
    <n v="38"/>
    <n v="0"/>
    <s v="não"/>
    <n v="37.5"/>
    <n v="434742.33779999998"/>
    <n v="11593.129000000001"/>
    <s v="NÃO"/>
    <n v="28982.822500000002"/>
    <s v="SIM"/>
    <n v="28982.822500000002"/>
    <n v="28982.822500000002"/>
    <n v="28982.822500000002"/>
  </r>
  <r>
    <x v="0"/>
    <s v="Triângulo do Sul"/>
    <x v="17"/>
    <s v="31071 - Frutal/Iturama"/>
    <x v="6"/>
    <n v="0"/>
    <n v="0"/>
    <n v="3"/>
    <n v="44563.81"/>
    <n v="4060131071"/>
    <n v="0"/>
    <n v="0"/>
    <n v="37.5"/>
    <n v="29"/>
    <n v="-0.5"/>
    <n v="0"/>
    <n v="0"/>
    <n v="0"/>
    <s v=" "/>
    <n v="0"/>
    <n v="0"/>
    <n v="13886.141299999999"/>
    <s v=""/>
    <n v="-41658.423899999994"/>
    <s v="SIM"/>
    <n v="-41658.423899999994"/>
    <n v="-41658.423899999994"/>
    <n v="-41658.423899999994"/>
  </r>
  <r>
    <x v="0"/>
    <s v="Triângulo do Sul"/>
    <x v="17"/>
    <s v="31072 - Uberaba"/>
    <x v="19"/>
    <n v="71.5"/>
    <n v="828908.72340000002"/>
    <n v="147"/>
    <n v="1545091.53"/>
    <n v="4060131072"/>
    <n v="147"/>
    <n v="84.5"/>
    <n v="84.5"/>
    <n v="147"/>
    <n v="84.5"/>
    <n v="147"/>
    <n v="85"/>
    <n v="0"/>
    <s v="não"/>
    <n v="84.5"/>
    <n v="979619.40060000005"/>
    <n v="11593.129000000001"/>
    <s v="SIM"/>
    <n v="-156507.2415"/>
    <s v="NÃO"/>
    <n v="-141896.16091836736"/>
    <n v="-875281.23950000003"/>
    <n v="-793567.41846938769"/>
  </r>
  <r>
    <x v="0"/>
    <s v="Triângulo do Norte"/>
    <x v="18"/>
    <s v="31073 - Ituiutaba"/>
    <x v="5"/>
    <n v="0"/>
    <n v="0"/>
    <n v="4"/>
    <n v="43548.95"/>
    <n v="4060131073"/>
    <n v="0"/>
    <n v="0"/>
    <n v="42.5"/>
    <n v="28"/>
    <n v="42.5"/>
    <n v="28"/>
    <n v="0"/>
    <n v="0"/>
    <s v=" "/>
    <n v="0"/>
    <n v="0"/>
    <n v="8473.6610999999994"/>
    <s v=""/>
    <n v="-33894.644399999997"/>
    <s v="SIM"/>
    <n v="-33894.644399999997"/>
    <n v="-33894.644399999997"/>
    <n v="-33894.644399999997"/>
  </r>
  <r>
    <x v="0"/>
    <s v="Triângulo do Norte"/>
    <x v="18"/>
    <s v="31073 - Ituiutaba"/>
    <x v="19"/>
    <n v="0"/>
    <n v="0"/>
    <n v="1"/>
    <n v="8694.83"/>
    <n v="4060131073"/>
    <n v="0"/>
    <n v="0"/>
    <n v="42.5"/>
    <n v="28"/>
    <n v="42.5"/>
    <n v="28"/>
    <n v="0"/>
    <n v="0"/>
    <s v=" "/>
    <n v="0"/>
    <n v="0"/>
    <n v="11593.129000000001"/>
    <s v=""/>
    <n v="-11593.129000000001"/>
    <s v="NÃO"/>
    <n v="-8694.83"/>
    <n v="-11593.129000000001"/>
    <n v="-8694.83"/>
  </r>
  <r>
    <x v="0"/>
    <s v="Triângulo do Norte"/>
    <x v="18"/>
    <s v="31073 - Ituiutaba"/>
    <x v="6"/>
    <n v="36"/>
    <n v="499901.08679999999"/>
    <n v="28"/>
    <n v="292777.03999999998"/>
    <n v="4060131073"/>
    <n v="28"/>
    <n v="42.5"/>
    <n v="42.5"/>
    <n v="28"/>
    <n v="42.5"/>
    <n v="28"/>
    <n v="43"/>
    <n v="0"/>
    <s v="não"/>
    <n v="42.5"/>
    <n v="590161.005"/>
    <n v="13886.141299999999"/>
    <s v="NÃO"/>
    <n v="111089.13039999999"/>
    <s v="NÃO"/>
    <n v="111089.13039999999"/>
    <n v="111089.13039999999"/>
    <n v="111089.13039999999"/>
  </r>
  <r>
    <x v="0"/>
    <s v="Triângulo do Norte"/>
    <x v="18"/>
    <s v="31074 - Patrocínio/Monte Carmelo"/>
    <x v="8"/>
    <n v="0"/>
    <n v="0"/>
    <n v="1"/>
    <n v="8523.27"/>
    <n v="4060131074"/>
    <n v="0"/>
    <n v="0"/>
    <n v="43.5"/>
    <n v="24"/>
    <n v="43.5"/>
    <n v="24"/>
    <n v="0"/>
    <n v="0"/>
    <s v=" "/>
    <n v="0"/>
    <n v="0"/>
    <n v="9891.1381000000001"/>
    <s v=""/>
    <n v="-9891.1381000000001"/>
    <s v="NÃO"/>
    <n v="-8523.27"/>
    <n v="-9891.1381000000001"/>
    <n v="-8523.27"/>
  </r>
  <r>
    <x v="0"/>
    <s v="Triângulo do Norte"/>
    <x v="18"/>
    <s v="31074 - Patrocínio/Monte Carmelo"/>
    <x v="17"/>
    <n v="0"/>
    <n v="0"/>
    <n v="3"/>
    <n v="27605.07"/>
    <n v="4060131074"/>
    <n v="0"/>
    <n v="0"/>
    <n v="43.5"/>
    <n v="24"/>
    <n v="43.5"/>
    <n v="24"/>
    <n v="0"/>
    <n v="0"/>
    <s v=" "/>
    <n v="0"/>
    <n v="0"/>
    <n v="8272.0617999999995"/>
    <s v=""/>
    <n v="-24816.185399999998"/>
    <s v="SIM"/>
    <n v="-24816.185399999998"/>
    <n v="-24816.185399999998"/>
    <n v="-24816.185399999998"/>
  </r>
  <r>
    <x v="0"/>
    <s v="Triângulo do Norte"/>
    <x v="18"/>
    <s v="31074 - Patrocínio/Monte Carmelo"/>
    <x v="5"/>
    <n v="0"/>
    <n v="0"/>
    <n v="2"/>
    <n v="9305.1"/>
    <n v="4060131074"/>
    <n v="0"/>
    <n v="0"/>
    <n v="43.5"/>
    <n v="24"/>
    <n v="43.5"/>
    <n v="24"/>
    <n v="0"/>
    <n v="0"/>
    <s v=" "/>
    <n v="0"/>
    <n v="0"/>
    <n v="8473.6610999999994"/>
    <s v=""/>
    <n v="-16947.322199999999"/>
    <s v="NÃO"/>
    <n v="-9305.1"/>
    <n v="-16947.322199999999"/>
    <n v="-9305.1"/>
  </r>
  <r>
    <x v="0"/>
    <s v="Triângulo do Norte"/>
    <x v="18"/>
    <s v="31074 - Patrocínio/Monte Carmelo"/>
    <x v="6"/>
    <n v="37"/>
    <n v="513787.22820000001"/>
    <n v="24"/>
    <n v="286534.76"/>
    <n v="4060131074"/>
    <n v="24"/>
    <n v="43.5"/>
    <n v="43.5"/>
    <n v="24"/>
    <n v="43.5"/>
    <n v="24"/>
    <n v="44"/>
    <n v="0"/>
    <s v="não"/>
    <n v="43.5"/>
    <n v="604047.14639999997"/>
    <n v="13886.141299999999"/>
    <s v="NÃO"/>
    <n v="180519.83689999999"/>
    <s v="NÃO"/>
    <n v="180519.83689999999"/>
    <n v="180519.83689999999"/>
    <n v="180519.83689999999"/>
  </r>
  <r>
    <x v="0"/>
    <s v="Triângulo do Norte"/>
    <x v="18"/>
    <s v="31075 - Uberlândia/Araguari"/>
    <x v="0"/>
    <n v="0"/>
    <n v="0"/>
    <n v="3"/>
    <n v="27913.63"/>
    <n v="4060131075"/>
    <n v="0"/>
    <n v="0"/>
    <n v="192.50000000000003"/>
    <n v="139"/>
    <n v="192.50000000000003"/>
    <n v="139"/>
    <n v="0"/>
    <n v="0"/>
    <s v=" "/>
    <n v="0"/>
    <n v="0"/>
    <n v="11509.7637"/>
    <s v=""/>
    <n v="-34529.291100000002"/>
    <s v="NÃO"/>
    <n v="-27913.629999999997"/>
    <n v="-34529.291100000002"/>
    <n v="-27913.629999999997"/>
  </r>
  <r>
    <x v="0"/>
    <s v="Triângulo do Norte"/>
    <x v="18"/>
    <s v="31075 - Uberlândia/Araguari"/>
    <x v="5"/>
    <n v="0"/>
    <n v="0"/>
    <n v="1"/>
    <n v="10041.540000000001"/>
    <n v="4060131075"/>
    <n v="0"/>
    <n v="0"/>
    <n v="192.50000000000003"/>
    <n v="139"/>
    <n v="192.50000000000003"/>
    <n v="139"/>
    <n v="0"/>
    <n v="0"/>
    <s v=" "/>
    <n v="0"/>
    <n v="0"/>
    <n v="8473.6610999999994"/>
    <s v=""/>
    <n v="-8473.6610999999994"/>
    <s v="SIM"/>
    <n v="-8473.6610999999994"/>
    <n v="-8473.6610999999994"/>
    <n v="-8473.6610999999994"/>
  </r>
  <r>
    <x v="0"/>
    <s v="Triângulo do Norte"/>
    <x v="18"/>
    <s v="31075 - Uberlândia/Araguari"/>
    <x v="6"/>
    <n v="163.5"/>
    <n v="2270384.1024000002"/>
    <n v="139"/>
    <n v="1664723.25"/>
    <n v="4060131075"/>
    <n v="139"/>
    <n v="192.50000000000003"/>
    <n v="192.50000000000003"/>
    <n v="139"/>
    <n v="192.50000000000003"/>
    <n v="139"/>
    <n v="193"/>
    <n v="0"/>
    <s v="não"/>
    <n v="192.50000000000003"/>
    <n v="2673082.2000000002"/>
    <n v="13886.141299999999"/>
    <s v="NÃO"/>
    <n v="340210.46184999996"/>
    <s v="NÃO"/>
    <n v="340210.46184999996"/>
    <n v="340210.46184999996"/>
    <n v="340210.46184999996"/>
  </r>
  <r>
    <x v="0"/>
    <s v="Norte"/>
    <x v="13"/>
    <s v="31076 - Manga"/>
    <x v="0"/>
    <n v="0.49999999999999994"/>
    <n v="5754.8819999999996"/>
    <n v="0"/>
    <n v="0"/>
    <n v="4060131076"/>
    <n v="0"/>
    <n v="0"/>
    <n v="14"/>
    <n v="12"/>
    <n v="14"/>
    <n v="12"/>
    <n v="0"/>
    <n v="0"/>
    <s v=" "/>
    <n v="0.49999999999999994"/>
    <n v="5754.8819999999996"/>
    <n v="11509.7637"/>
    <s v="NÃO"/>
    <n v="5754.8818499999988"/>
    <m/>
    <n v="5754.8818499999988"/>
    <n v="5754.8818499999988"/>
    <n v="5754.8818499999988"/>
  </r>
  <r>
    <x v="0"/>
    <s v="Norte"/>
    <x v="13"/>
    <s v="31076 - Manga"/>
    <x v="14"/>
    <n v="11.5"/>
    <n v="102324.38039999999"/>
    <n v="12"/>
    <n v="116982.25"/>
    <n v="4060131076"/>
    <n v="12"/>
    <n v="13.5"/>
    <n v="14"/>
    <n v="12"/>
    <n v="14"/>
    <n v="12"/>
    <n v="14"/>
    <n v="0"/>
    <s v="não"/>
    <n v="13.5"/>
    <n v="120119.925"/>
    <n v="8897.7721999999994"/>
    <s v="NÃO"/>
    <n v="-4448.8860999999997"/>
    <s v="SIM"/>
    <n v="-4448.8860999999997"/>
    <n v="-4448.8860999999997"/>
    <n v="-4448.8860999999997"/>
  </r>
  <r>
    <x v="0"/>
    <s v="Noroeste"/>
    <x v="14"/>
    <s v="31077 - João Pinheiro"/>
    <x v="0"/>
    <n v="0"/>
    <n v="0"/>
    <n v="1"/>
    <n v="13169.69"/>
    <n v="4060131077"/>
    <n v="0"/>
    <n v="0"/>
    <n v="15.5"/>
    <n v="11"/>
    <n v="15.5"/>
    <n v="11"/>
    <n v="0"/>
    <n v="0"/>
    <s v=" "/>
    <n v="0"/>
    <n v="0"/>
    <n v="11509.7637"/>
    <s v=""/>
    <n v="-11509.7637"/>
    <s v="SIM"/>
    <n v="-11509.7637"/>
    <n v="-11509.7637"/>
    <n v="-11509.7637"/>
  </r>
  <r>
    <x v="0"/>
    <s v="Noroeste"/>
    <x v="14"/>
    <s v="31077 - João Pinheiro"/>
    <x v="17"/>
    <n v="10.5"/>
    <n v="86856.6492"/>
    <n v="11"/>
    <n v="94648.43"/>
    <n v="4060131077"/>
    <n v="11"/>
    <n v="12"/>
    <n v="15.5"/>
    <n v="11"/>
    <n v="15.5"/>
    <n v="11"/>
    <n v="16"/>
    <n v="0"/>
    <s v="não"/>
    <n v="12"/>
    <n v="99264.741599999994"/>
    <n v="8272.0617999999995"/>
    <s v="NÃO"/>
    <n v="-4136.0308999999997"/>
    <s v="SIM"/>
    <n v="-4136.0308999999997"/>
    <n v="-4136.0308999999997"/>
    <n v="-4136.0308999999997"/>
  </r>
  <r>
    <x v="0"/>
    <s v="Noroeste"/>
    <x v="14"/>
    <s v="31077 - João Pinheiro"/>
    <x v="6"/>
    <n v="3"/>
    <n v="41658.424200000001"/>
    <n v="0"/>
    <n v="0"/>
    <n v="4060131077"/>
    <n v="0"/>
    <n v="0"/>
    <n v="15.5"/>
    <n v="11"/>
    <n v="-0.5"/>
    <n v="0"/>
    <n v="0"/>
    <n v="0"/>
    <s v=" "/>
    <n v="3.5000000000000004"/>
    <n v="48601.494599999998"/>
    <n v="13886.141299999999"/>
    <s v="NÃO"/>
    <n v="41658.423899999994"/>
    <m/>
    <n v="41658.423899999994"/>
    <n v="41658.423899999994"/>
    <n v="41658.423899999994"/>
  </r>
  <r>
    <x v="1"/>
    <s v="Sul"/>
    <x v="0"/>
    <s v="31001 - Alfenas/Machado"/>
    <x v="20"/>
    <n v="6.4999999999999991"/>
    <n v="5786.3868000000002"/>
    <n v="27"/>
    <n v="24562.14"/>
    <n v="4060231001"/>
    <n v="27"/>
    <n v="7.5"/>
    <n v="19"/>
    <n v="28"/>
    <n v="19"/>
    <n v="28"/>
    <n v="18"/>
    <n v="0"/>
    <s v="não"/>
    <n v="7.5"/>
    <n v="6676.6008000000002"/>
    <n v="890.21339999999998"/>
    <s v="SIM"/>
    <n v="-10237.454099999999"/>
    <s v="SIM"/>
    <n v="-10237.454099999999"/>
    <n v="-18249.3747"/>
    <n v="-18249.3747"/>
  </r>
  <r>
    <x v="1"/>
    <s v="Sul"/>
    <x v="0"/>
    <s v="31001 - Alfenas/Machado"/>
    <x v="2"/>
    <n v="0"/>
    <n v="0"/>
    <n v="2"/>
    <n v="1028.72"/>
    <n v="4060231001"/>
    <n v="0"/>
    <n v="0"/>
    <n v="19"/>
    <n v="28"/>
    <n v="1"/>
    <n v="1"/>
    <n v="0"/>
    <n v="0"/>
    <s v=" "/>
    <n v="0"/>
    <n v="0"/>
    <n v="712.49929999999995"/>
    <s v=""/>
    <n v="-1424.9985999999999"/>
    <s v="NÃO"/>
    <n v="-1028.72"/>
    <n v="-1424.9985999999999"/>
    <n v="-1028.72"/>
  </r>
  <r>
    <x v="1"/>
    <s v="Sul"/>
    <x v="0"/>
    <s v="31001 - Alfenas/Machado"/>
    <x v="3"/>
    <n v="9.5"/>
    <n v="10523.8608"/>
    <n v="1"/>
    <n v="3475.49"/>
    <n v="4060231001"/>
    <n v="1"/>
    <n v="11.5"/>
    <n v="19"/>
    <n v="28"/>
    <n v="1"/>
    <n v="1"/>
    <n v="1"/>
    <n v="0"/>
    <s v="sim"/>
    <n v="11.5"/>
    <n v="12739.41"/>
    <n v="1107.7747999999999"/>
    <s v="NÃO"/>
    <n v="9416.0857999999989"/>
    <s v="SIM"/>
    <n v="9416.0857999999989"/>
    <n v="9416.0857999999989"/>
    <n v="9416.0857999999989"/>
  </r>
  <r>
    <x v="1"/>
    <s v="Sul"/>
    <x v="0"/>
    <s v="31001 - Alfenas/Machado"/>
    <x v="7"/>
    <n v="0"/>
    <n v="0"/>
    <n v="3"/>
    <n v="6995.53"/>
    <n v="4060231001"/>
    <n v="0"/>
    <n v="0"/>
    <n v="19"/>
    <n v="28"/>
    <n v="0"/>
    <n v="0"/>
    <n v="0"/>
    <n v="0"/>
    <s v=" "/>
    <n v="0"/>
    <n v="0"/>
    <n v="1551.1438000000001"/>
    <s v=""/>
    <n v="-4653.4314000000004"/>
    <s v="SIM"/>
    <n v="-4653.4314000000004"/>
    <n v="-4653.4314000000004"/>
    <n v="-4653.4314000000004"/>
  </r>
  <r>
    <x v="1"/>
    <s v="Sul"/>
    <x v="0"/>
    <s v="31002 - Guaxupé"/>
    <x v="20"/>
    <n v="0"/>
    <n v="0"/>
    <n v="2"/>
    <n v="889.28"/>
    <n v="4060231002"/>
    <n v="0"/>
    <n v="0"/>
    <n v="9.5"/>
    <n v="0"/>
    <n v="9.5"/>
    <n v="0"/>
    <n v="0"/>
    <n v="0"/>
    <s v=" "/>
    <n v="0"/>
    <n v="0"/>
    <n v="890.21339999999998"/>
    <s v=""/>
    <n v="-1780.4268"/>
    <s v="NÃO"/>
    <n v="-889.28"/>
    <n v="-1780.4268"/>
    <n v="-889.28"/>
  </r>
  <r>
    <x v="1"/>
    <s v="Sul"/>
    <x v="0"/>
    <s v="31002 - Guaxupé"/>
    <x v="3"/>
    <n v="7.9999999999999991"/>
    <n v="8862.1985999999997"/>
    <n v="0"/>
    <n v="0"/>
    <n v="4060231002"/>
    <n v="0"/>
    <n v="0"/>
    <n v="9.5"/>
    <n v="0"/>
    <n v="9.5"/>
    <n v="0"/>
    <n v="0"/>
    <n v="0"/>
    <s v=" "/>
    <n v="9.5"/>
    <n v="10523.8608"/>
    <n v="1107.7747999999999"/>
    <s v="NÃO"/>
    <n v="8862.1983999999975"/>
    <m/>
    <n v="8862.1983999999975"/>
    <n v="8862.1983999999975"/>
    <n v="8862.1983999999975"/>
  </r>
  <r>
    <x v="1"/>
    <s v="Sul"/>
    <x v="0"/>
    <s v="31002 - Guaxupé"/>
    <x v="5"/>
    <n v="0"/>
    <n v="0"/>
    <n v="2"/>
    <n v="4648.3999999999996"/>
    <n v="4060231002"/>
    <n v="0"/>
    <n v="0"/>
    <n v="9.5"/>
    <n v="0"/>
    <n v="9.5"/>
    <n v="0"/>
    <n v="0"/>
    <n v="0"/>
    <s v=" "/>
    <n v="0"/>
    <n v="0"/>
    <n v="1978.02"/>
    <s v=""/>
    <n v="-3956.04"/>
    <s v="SIM"/>
    <n v="-3956.04"/>
    <n v="-3956.04"/>
    <n v="-3956.04"/>
  </r>
  <r>
    <x v="1"/>
    <s v="Sul"/>
    <x v="1"/>
    <s v="31003 - Itajubá"/>
    <x v="1"/>
    <n v="10"/>
    <n v="19780.2"/>
    <n v="14"/>
    <n v="32949.81"/>
    <n v="4060231003"/>
    <n v="14"/>
    <n v="12"/>
    <n v="12"/>
    <n v="14"/>
    <n v="12"/>
    <n v="14"/>
    <n v="12"/>
    <n v="0"/>
    <s v="não"/>
    <n v="12"/>
    <n v="23736.240000000002"/>
    <n v="1978.02"/>
    <s v="SIM"/>
    <n v="-3956.04"/>
    <s v="SIM"/>
    <n v="-3956.04"/>
    <n v="-7912.08"/>
    <n v="-7912.08"/>
  </r>
  <r>
    <x v="1"/>
    <s v="Sul"/>
    <x v="1"/>
    <s v="31003 - Itajubá"/>
    <x v="3"/>
    <n v="0"/>
    <n v="0"/>
    <n v="1"/>
    <n v="428.64"/>
    <n v="4060231003"/>
    <n v="0"/>
    <n v="0"/>
    <n v="12"/>
    <n v="14"/>
    <n v="0"/>
    <n v="0"/>
    <n v="0"/>
    <n v="0"/>
    <s v=" "/>
    <n v="0"/>
    <n v="0"/>
    <n v="1107.7747999999999"/>
    <s v=""/>
    <n v="-1107.7747999999999"/>
    <s v="NÃO"/>
    <n v="-428.64"/>
    <n v="-1107.7747999999999"/>
    <n v="-428.64"/>
  </r>
  <r>
    <x v="1"/>
    <s v="Sul"/>
    <x v="2"/>
    <s v="31004 - Lavras"/>
    <x v="0"/>
    <n v="0"/>
    <n v="0"/>
    <n v="1"/>
    <n v="1765.16"/>
    <n v="4060231004"/>
    <n v="0"/>
    <n v="0"/>
    <n v="10.5"/>
    <n v="13"/>
    <n v="10.5"/>
    <n v="13"/>
    <n v="0"/>
    <n v="0"/>
    <s v=" "/>
    <n v="0"/>
    <n v="0"/>
    <n v="1549.6860999999999"/>
    <s v=""/>
    <n v="-1549.6860999999999"/>
    <s v="SIM"/>
    <n v="-1549.6860999999999"/>
    <n v="-1549.6860999999999"/>
    <n v="-1549.6860999999999"/>
  </r>
  <r>
    <x v="1"/>
    <s v="Sul"/>
    <x v="2"/>
    <s v="31004 - Lavras"/>
    <x v="3"/>
    <n v="0"/>
    <n v="0"/>
    <n v="1"/>
    <n v="1448.6"/>
    <n v="4060231004"/>
    <n v="0"/>
    <n v="0"/>
    <n v="10.5"/>
    <n v="13"/>
    <n v="10.5"/>
    <n v="13"/>
    <n v="0"/>
    <n v="0"/>
    <s v=" "/>
    <n v="0"/>
    <n v="0"/>
    <n v="1107.7747999999999"/>
    <s v=""/>
    <n v="-1107.7747999999999"/>
    <s v="SIM"/>
    <n v="-1107.7747999999999"/>
    <n v="-1107.7747999999999"/>
    <n v="-1107.7747999999999"/>
  </r>
  <r>
    <x v="1"/>
    <s v="Sul"/>
    <x v="2"/>
    <s v="31004 - Lavras"/>
    <x v="5"/>
    <n v="0"/>
    <n v="0"/>
    <n v="1"/>
    <n v="3526.32"/>
    <n v="4060231004"/>
    <n v="0"/>
    <n v="0"/>
    <n v="10.5"/>
    <n v="13"/>
    <n v="10.5"/>
    <n v="13"/>
    <n v="0"/>
    <n v="0"/>
    <s v=" "/>
    <n v="0"/>
    <n v="0"/>
    <n v="1978.02"/>
    <s v=""/>
    <n v="-1978.02"/>
    <s v="SIM"/>
    <n v="-1978.02"/>
    <n v="-1978.02"/>
    <n v="-1978.02"/>
  </r>
  <r>
    <x v="1"/>
    <s v="Sul"/>
    <x v="2"/>
    <s v="31004 - Lavras"/>
    <x v="7"/>
    <n v="9"/>
    <n v="13960.2942"/>
    <n v="13"/>
    <n v="16651.490000000002"/>
    <n v="4060231004"/>
    <n v="13"/>
    <n v="10.5"/>
    <n v="10.5"/>
    <n v="13"/>
    <n v="10.5"/>
    <n v="13"/>
    <n v="11"/>
    <n v="0"/>
    <s v="não"/>
    <n v="10.5"/>
    <n v="16287.009599999999"/>
    <n v="1551.1438000000001"/>
    <s v="SIM"/>
    <n v="-3102.2876000000001"/>
    <s v="NÃO"/>
    <n v="-2561.7676923076924"/>
    <n v="-6204.5752000000002"/>
    <n v="-5123.5353846153848"/>
  </r>
  <r>
    <x v="1"/>
    <s v="Sul"/>
    <x v="3"/>
    <s v="31005 - Passos/Piumhi"/>
    <x v="2"/>
    <n v="14.499999999999998"/>
    <n v="10331.239799999999"/>
    <n v="7"/>
    <n v="4882.91"/>
    <n v="4060231005"/>
    <n v="7"/>
    <n v="17"/>
    <n v="17"/>
    <n v="7"/>
    <n v="17"/>
    <n v="7"/>
    <n v="17"/>
    <n v="0"/>
    <s v="não"/>
    <n v="17"/>
    <n v="12112.487999999999"/>
    <n v="712.49929999999995"/>
    <s v="NÃO"/>
    <n v="5343.744749999998"/>
    <s v="NÃO"/>
    <n v="5343.744749999998"/>
    <n v="5343.744749999998"/>
    <n v="5343.744749999998"/>
  </r>
  <r>
    <x v="1"/>
    <s v="Sul"/>
    <x v="3"/>
    <s v="31005 - Passos/Piumhi"/>
    <x v="5"/>
    <n v="0"/>
    <n v="0"/>
    <n v="1"/>
    <n v="1397.47"/>
    <n v="4060231005"/>
    <n v="0"/>
    <n v="0"/>
    <n v="17"/>
    <n v="7"/>
    <n v="0"/>
    <n v="0"/>
    <n v="0"/>
    <n v="0"/>
    <s v=" "/>
    <n v="0"/>
    <n v="0"/>
    <n v="1978.02"/>
    <s v=""/>
    <n v="-1978.02"/>
    <s v="NÃO"/>
    <n v="-1397.47"/>
    <n v="-1978.02"/>
    <n v="-1397.47"/>
  </r>
  <r>
    <x v="1"/>
    <s v="Sul"/>
    <x v="1"/>
    <s v="31006 - Poços de Caldas"/>
    <x v="3"/>
    <n v="11"/>
    <n v="12185.522999999999"/>
    <n v="4"/>
    <n v="4890.1000000000004"/>
    <n v="4060231006"/>
    <n v="4"/>
    <n v="12.999999999999998"/>
    <n v="12.999999999999998"/>
    <n v="4"/>
    <n v="12.999999999999998"/>
    <n v="4"/>
    <n v="13"/>
    <n v="0"/>
    <s v="não"/>
    <n v="12.999999999999998"/>
    <n v="14401.072200000001"/>
    <n v="1107.7747999999999"/>
    <s v="NÃO"/>
    <n v="7754.4235999999992"/>
    <s v="SIM"/>
    <n v="7754.4235999999992"/>
    <n v="7754.4235999999992"/>
    <n v="7754.4235999999992"/>
  </r>
  <r>
    <x v="1"/>
    <s v="Sul"/>
    <x v="1"/>
    <s v="31007 - Pouso Alegre"/>
    <x v="4"/>
    <n v="25.5"/>
    <n v="44755.585800000001"/>
    <n v="26"/>
    <n v="44717.38"/>
    <n v="4060231007"/>
    <n v="26"/>
    <n v="30"/>
    <n v="30"/>
    <n v="26"/>
    <n v="30"/>
    <n v="26"/>
    <n v="30"/>
    <n v="0"/>
    <s v="não"/>
    <n v="30"/>
    <n v="52653.63"/>
    <n v="1755.1210000000001"/>
    <s v="NÃO"/>
    <n v="-877.56050000000005"/>
    <s v="NÃO"/>
    <n v="-859.9496153846153"/>
    <n v="-877.56050000000005"/>
    <n v="-859.9496153846153"/>
  </r>
  <r>
    <x v="1"/>
    <s v="Sul"/>
    <x v="2"/>
    <s v="31008 - São Lourenço"/>
    <x v="3"/>
    <n v="0"/>
    <n v="0"/>
    <n v="1"/>
    <n v="1646.54"/>
    <n v="4060231008"/>
    <n v="0"/>
    <n v="0"/>
    <n v="15.999999999999998"/>
    <n v="4"/>
    <n v="15.999999999999998"/>
    <n v="4"/>
    <n v="0"/>
    <n v="0"/>
    <s v=" "/>
    <n v="0"/>
    <n v="0"/>
    <n v="1107.7747999999999"/>
    <s v=""/>
    <n v="-1107.7747999999999"/>
    <s v="SIM"/>
    <n v="-1107.7747999999999"/>
    <n v="-1107.7747999999999"/>
    <n v="-1107.7747999999999"/>
  </r>
  <r>
    <x v="1"/>
    <s v="Sul"/>
    <x v="2"/>
    <s v="31008 - São Lourenço"/>
    <x v="7"/>
    <n v="13.5"/>
    <n v="20940.440999999999"/>
    <n v="4"/>
    <n v="6065.69"/>
    <n v="4060231008"/>
    <n v="4"/>
    <n v="15.999999999999998"/>
    <n v="15.999999999999998"/>
    <n v="4"/>
    <n v="15.999999999999998"/>
    <n v="4"/>
    <n v="16"/>
    <n v="0"/>
    <s v="não"/>
    <n v="15.999999999999998"/>
    <n v="24818.300999999999"/>
    <n v="1551.1438000000001"/>
    <s v="NÃO"/>
    <n v="14735.866100000001"/>
    <s v="NÃO"/>
    <n v="14735.866100000001"/>
    <n v="14735.866100000001"/>
    <n v="14735.866100000001"/>
  </r>
  <r>
    <x v="1"/>
    <s v="Sul"/>
    <x v="0"/>
    <s v="31009 - São Sebastião do Paraíso"/>
    <x v="2"/>
    <n v="0"/>
    <n v="0"/>
    <n v="2"/>
    <n v="1028.72"/>
    <n v="4060231009"/>
    <n v="0"/>
    <n v="0"/>
    <n v="7.5"/>
    <n v="10"/>
    <n v="7.5"/>
    <n v="10"/>
    <n v="0"/>
    <n v="0"/>
    <s v=" "/>
    <n v="0"/>
    <n v="0"/>
    <n v="712.49929999999995"/>
    <s v=""/>
    <n v="-1424.9985999999999"/>
    <s v="NÃO"/>
    <n v="-1028.72"/>
    <n v="-1424.9985999999999"/>
    <n v="-1028.72"/>
  </r>
  <r>
    <x v="1"/>
    <s v="Sul"/>
    <x v="0"/>
    <s v="31009 - São Sebastião do Paraíso"/>
    <x v="5"/>
    <n v="6"/>
    <n v="11868.12"/>
    <n v="10"/>
    <n v="20781.330000000002"/>
    <n v="4060231009"/>
    <n v="10"/>
    <n v="7.5"/>
    <n v="7.5"/>
    <n v="10"/>
    <n v="7.5"/>
    <n v="10"/>
    <n v="8"/>
    <n v="0"/>
    <s v="não"/>
    <n v="7.5"/>
    <n v="14835.15"/>
    <n v="1978.02"/>
    <s v="SIM"/>
    <n v="-3956.04"/>
    <s v="SIM"/>
    <n v="-3956.04"/>
    <n v="-7912.08"/>
    <n v="-7912.08"/>
  </r>
  <r>
    <x v="1"/>
    <s v="Sul"/>
    <x v="2"/>
    <s v="31010 - Três Corações"/>
    <x v="7"/>
    <n v="6.4999999999999991"/>
    <n v="10082.434800000001"/>
    <n v="6"/>
    <n v="7744.11"/>
    <n v="4060231010"/>
    <n v="6"/>
    <n v="7.9999999999999991"/>
    <n v="7.9999999999999991"/>
    <n v="6"/>
    <n v="7.9999999999999991"/>
    <n v="6"/>
    <n v="8"/>
    <n v="0"/>
    <s v="não"/>
    <n v="7.9999999999999991"/>
    <n v="12409.1502"/>
    <n v="1551.1438000000001"/>
    <s v="NÃO"/>
    <n v="775.57189999999866"/>
    <s v="NÃO"/>
    <n v="775.57189999999866"/>
    <n v="775.57189999999866"/>
    <n v="775.57189999999866"/>
  </r>
  <r>
    <x v="1"/>
    <s v="Sul"/>
    <x v="2"/>
    <s v="31011 - Três Pontas"/>
    <x v="0"/>
    <n v="0"/>
    <n v="0"/>
    <n v="1"/>
    <n v="1806.48"/>
    <n v="4060231011"/>
    <n v="0"/>
    <n v="0"/>
    <n v="7.5"/>
    <n v="2"/>
    <n v="7.5"/>
    <n v="2"/>
    <n v="0"/>
    <n v="0"/>
    <s v=" "/>
    <n v="0"/>
    <n v="0"/>
    <n v="1549.6860999999999"/>
    <s v=""/>
    <n v="-1549.6860999999999"/>
    <s v="SIM"/>
    <n v="-1549.6860999999999"/>
    <n v="-1549.6860999999999"/>
    <n v="-1549.6860999999999"/>
  </r>
  <r>
    <x v="1"/>
    <s v="Sul"/>
    <x v="2"/>
    <s v="31011 - Três Pontas"/>
    <x v="4"/>
    <n v="0"/>
    <n v="0"/>
    <n v="2"/>
    <n v="2769.23"/>
    <n v="4060231011"/>
    <n v="0"/>
    <n v="0"/>
    <n v="7.5"/>
    <n v="2"/>
    <n v="7.5"/>
    <n v="2"/>
    <n v="0"/>
    <n v="0"/>
    <s v=" "/>
    <n v="0"/>
    <n v="0"/>
    <n v="1755.1210000000001"/>
    <s v=""/>
    <n v="-3510.2420000000002"/>
    <s v="NÃO"/>
    <n v="-2769.23"/>
    <n v="-3510.2420000000002"/>
    <n v="-2769.23"/>
  </r>
  <r>
    <x v="1"/>
    <s v="Sul"/>
    <x v="2"/>
    <s v="31011 - Três Pontas"/>
    <x v="7"/>
    <n v="6.4999999999999991"/>
    <n v="10082.434800000001"/>
    <n v="2"/>
    <n v="4852.25"/>
    <n v="4060231011"/>
    <n v="2"/>
    <n v="7.5"/>
    <n v="7.5"/>
    <n v="2"/>
    <n v="7.5"/>
    <n v="2"/>
    <n v="8"/>
    <n v="0"/>
    <s v="não"/>
    <n v="7.5"/>
    <n v="11633.578799999999"/>
    <n v="1551.1438000000001"/>
    <s v="NÃO"/>
    <n v="6980.1470999999992"/>
    <s v="SIM"/>
    <n v="6980.1470999999992"/>
    <n v="6980.1470999999992"/>
    <n v="6980.1470999999992"/>
  </r>
  <r>
    <x v="1"/>
    <s v="Sul"/>
    <x v="2"/>
    <s v="31012 - Varginha"/>
    <x v="3"/>
    <n v="0"/>
    <n v="0"/>
    <n v="1"/>
    <n v="1537.95"/>
    <n v="4060231012"/>
    <n v="0"/>
    <n v="0"/>
    <n v="11"/>
    <n v="13"/>
    <n v="11"/>
    <n v="13"/>
    <n v="0"/>
    <n v="0"/>
    <s v=" "/>
    <n v="0"/>
    <n v="0"/>
    <n v="1107.7747999999999"/>
    <s v=""/>
    <n v="-1107.7747999999999"/>
    <s v="SIM"/>
    <n v="-1107.7747999999999"/>
    <n v="-1107.7747999999999"/>
    <n v="-1107.7747999999999"/>
  </r>
  <r>
    <x v="1"/>
    <s v="Sul"/>
    <x v="2"/>
    <s v="31012 - Varginha"/>
    <x v="7"/>
    <n v="9.5"/>
    <n v="14735.8662"/>
    <n v="13"/>
    <n v="20279.490000000002"/>
    <n v="4060231012"/>
    <n v="13"/>
    <n v="11"/>
    <n v="11"/>
    <n v="13"/>
    <n v="11"/>
    <n v="13"/>
    <n v="11"/>
    <n v="0"/>
    <s v="não"/>
    <n v="11"/>
    <n v="17062.581600000001"/>
    <n v="1551.1438000000001"/>
    <s v="SIM"/>
    <n v="-2326.7157000000002"/>
    <s v="SIM"/>
    <n v="-2326.7157000000002"/>
    <n v="-5429.0033000000003"/>
    <n v="-5429.0033000000003"/>
  </r>
  <r>
    <x v="1"/>
    <s v="Centro Sul"/>
    <x v="4"/>
    <s v="31013 - Barbacena"/>
    <x v="9"/>
    <n v="7.0000000000000009"/>
    <n v="5900.4222"/>
    <n v="3"/>
    <n v="2195.5"/>
    <n v="4060231013"/>
    <n v="3"/>
    <n v="7.9999999999999991"/>
    <n v="14"/>
    <n v="3"/>
    <n v="14"/>
    <n v="3"/>
    <n v="14"/>
    <n v="0"/>
    <s v="não"/>
    <n v="7.9999999999999991"/>
    <n v="6743.34"/>
    <n v="842.91750000000002"/>
    <s v="NÃO"/>
    <n v="3371.670000000001"/>
    <s v="NÃO"/>
    <n v="3371.670000000001"/>
    <n v="3371.670000000001"/>
    <n v="3371.670000000001"/>
  </r>
  <r>
    <x v="1"/>
    <s v="Centro Sul"/>
    <x v="4"/>
    <s v="31013 - Barbacena"/>
    <x v="0"/>
    <n v="0"/>
    <n v="0"/>
    <n v="4"/>
    <n v="3349.41"/>
    <n v="4060231013"/>
    <n v="0"/>
    <n v="0"/>
    <n v="14"/>
    <n v="3"/>
    <n v="0"/>
    <n v="0"/>
    <n v="0"/>
    <n v="0"/>
    <s v=" "/>
    <n v="0"/>
    <n v="0"/>
    <n v="1549.6860999999999"/>
    <s v=""/>
    <n v="-6198.7443999999996"/>
    <s v="NÃO"/>
    <n v="-3349.41"/>
    <n v="-6198.7443999999996"/>
    <n v="-3349.41"/>
  </r>
  <r>
    <x v="1"/>
    <s v="Centro Sul"/>
    <x v="4"/>
    <s v="31013 - Barbacena"/>
    <x v="8"/>
    <n v="5"/>
    <n v="7504.2659999999996"/>
    <n v="0"/>
    <n v="0"/>
    <n v="4060231013"/>
    <n v="0"/>
    <n v="0"/>
    <n v="14"/>
    <n v="3"/>
    <n v="0"/>
    <n v="0"/>
    <n v="0"/>
    <n v="0"/>
    <s v=" "/>
    <n v="6"/>
    <n v="9005.1191999999992"/>
    <n v="1500.8532"/>
    <s v="NÃO"/>
    <n v="7504.2659999999996"/>
    <m/>
    <n v="7504.2659999999996"/>
    <n v="7504.2659999999996"/>
    <n v="7504.2659999999996"/>
  </r>
  <r>
    <x v="1"/>
    <s v="Centro Sul"/>
    <x v="4"/>
    <s v="31014 - Conselheiro Lafaiete/Congonhas"/>
    <x v="9"/>
    <n v="9"/>
    <n v="7586.2578000000003"/>
    <n v="0"/>
    <n v="0"/>
    <n v="4060231014"/>
    <n v="0"/>
    <n v="0"/>
    <n v="17.5"/>
    <n v="11"/>
    <n v="17.5"/>
    <n v="11"/>
    <n v="0"/>
    <n v="0"/>
    <s v=" "/>
    <n v="10.5"/>
    <n v="8850.6335999999992"/>
    <n v="842.91750000000002"/>
    <s v="NÃO"/>
    <n v="7586.2574999999997"/>
    <m/>
    <n v="7586.2574999999997"/>
    <n v="7586.2574999999997"/>
    <n v="7586.2574999999997"/>
  </r>
  <r>
    <x v="1"/>
    <s v="Centro Sul"/>
    <x v="4"/>
    <s v="31014 - Conselheiro Lafaiete/Congonhas"/>
    <x v="0"/>
    <n v="6"/>
    <n v="9298.1165999999994"/>
    <n v="11"/>
    <n v="10176.06"/>
    <n v="4060231014"/>
    <n v="11"/>
    <n v="7.0000000000000009"/>
    <n v="17.5"/>
    <n v="11"/>
    <n v="17.5"/>
    <n v="11"/>
    <n v="18"/>
    <n v="0"/>
    <s v="não"/>
    <n v="7.0000000000000009"/>
    <n v="10847.802600000001"/>
    <n v="1549.6860999999999"/>
    <s v="NÃO"/>
    <n v="-7748.4304999999995"/>
    <s v="NÃO"/>
    <n v="-4625.4818181818173"/>
    <n v="-7748.4304999999995"/>
    <n v="-4625.4818181818173"/>
  </r>
  <r>
    <x v="1"/>
    <s v="Centro Sul"/>
    <x v="4"/>
    <s v="31015 - São João del Rei"/>
    <x v="9"/>
    <n v="7.0000000000000009"/>
    <n v="5900.4222"/>
    <n v="0"/>
    <n v="0"/>
    <n v="4060231015"/>
    <n v="0"/>
    <n v="0"/>
    <n v="14"/>
    <n v="1"/>
    <n v="14"/>
    <n v="1"/>
    <n v="0"/>
    <n v="0"/>
    <s v=" "/>
    <n v="7.9999999999999991"/>
    <n v="6743.34"/>
    <n v="842.91750000000002"/>
    <s v="NÃO"/>
    <n v="5900.4225000000006"/>
    <m/>
    <n v="5900.4225000000006"/>
    <n v="5900.4225000000006"/>
    <n v="5900.4225000000006"/>
  </r>
  <r>
    <x v="1"/>
    <s v="Centro Sul"/>
    <x v="4"/>
    <s v="31015 - São João del Rei"/>
    <x v="0"/>
    <n v="0"/>
    <n v="0"/>
    <n v="2"/>
    <n v="2762.22"/>
    <n v="4060231015"/>
    <n v="0"/>
    <n v="0"/>
    <n v="14"/>
    <n v="1"/>
    <n v="14"/>
    <n v="1"/>
    <n v="0"/>
    <n v="0"/>
    <s v=" "/>
    <n v="0"/>
    <n v="0"/>
    <n v="1549.6860999999999"/>
    <s v=""/>
    <n v="-3099.3721999999998"/>
    <s v="NÃO"/>
    <n v="-2762.22"/>
    <n v="-3099.3721999999998"/>
    <n v="-2762.22"/>
  </r>
  <r>
    <x v="1"/>
    <s v="Centro Sul"/>
    <x v="4"/>
    <s v="31015 - São João del Rei"/>
    <x v="8"/>
    <n v="5"/>
    <n v="7504.2659999999996"/>
    <n v="1"/>
    <n v="1821.95"/>
    <n v="4060231015"/>
    <n v="1"/>
    <n v="6"/>
    <n v="14"/>
    <n v="1"/>
    <n v="14"/>
    <n v="1"/>
    <n v="14"/>
    <n v="0"/>
    <s v="não"/>
    <n v="6"/>
    <n v="9005.1191999999992"/>
    <n v="1500.8532"/>
    <s v="NÃO"/>
    <n v="6003.4128000000001"/>
    <s v="SIM"/>
    <n v="6003.4128000000001"/>
    <n v="6003.4128000000001"/>
    <n v="6003.4128000000001"/>
  </r>
  <r>
    <x v="1"/>
    <s v="Centro Sul"/>
    <x v="4"/>
    <s v="31015 - São João del Rei"/>
    <x v="7"/>
    <n v="0"/>
    <n v="0"/>
    <n v="1"/>
    <n v="2510.2600000000002"/>
    <n v="4060231015"/>
    <n v="0"/>
    <n v="0"/>
    <n v="14"/>
    <n v="1"/>
    <n v="0"/>
    <n v="0"/>
    <n v="0"/>
    <n v="0"/>
    <s v=" "/>
    <n v="0"/>
    <n v="0"/>
    <n v="1551.1438000000001"/>
    <s v=""/>
    <n v="-1551.1438000000001"/>
    <s v="SIM"/>
    <n v="-1551.1438000000001"/>
    <n v="-1551.1438000000001"/>
    <n v="-1551.1438000000001"/>
  </r>
  <r>
    <x v="1"/>
    <s v="Centro"/>
    <x v="5"/>
    <s v="31016 - Belo Horizonte/Nova Lima/Caeté"/>
    <x v="0"/>
    <n v="173"/>
    <n v="268095.69540000003"/>
    <n v="207"/>
    <n v="291560.71000000002"/>
    <n v="4060231016"/>
    <n v="207"/>
    <n v="203.49999999999997"/>
    <n v="203.49999999999997"/>
    <n v="207"/>
    <n v="203.49999999999997"/>
    <n v="207"/>
    <n v="204"/>
    <n v="0"/>
    <s v="não"/>
    <n v="203.49999999999997"/>
    <n v="315361.1214"/>
    <n v="1549.6860999999999"/>
    <s v="SIM"/>
    <n v="-48040.269099999998"/>
    <s v="NÃO"/>
    <n v="-43663.681207729474"/>
    <n v="-52689.327399999995"/>
    <n v="-47889.198743961359"/>
  </r>
  <r>
    <x v="1"/>
    <s v="Centro"/>
    <x v="5"/>
    <s v="31017 - Betim"/>
    <x v="0"/>
    <n v="35"/>
    <n v="54239.013599999998"/>
    <n v="21"/>
    <n v="23417.15"/>
    <n v="4060231017"/>
    <n v="21"/>
    <n v="41"/>
    <n v="41"/>
    <n v="21"/>
    <n v="41"/>
    <n v="21"/>
    <n v="41"/>
    <n v="0"/>
    <s v="não"/>
    <n v="41"/>
    <n v="63537.1302"/>
    <n v="1549.6860999999999"/>
    <s v="NÃO"/>
    <n v="21695.6054"/>
    <s v="NÃO"/>
    <n v="21695.6054"/>
    <n v="21695.6054"/>
    <n v="21695.6054"/>
  </r>
  <r>
    <x v="1"/>
    <s v="Centro"/>
    <x v="5"/>
    <s v="31017 - Betim"/>
    <x v="21"/>
    <n v="0"/>
    <n v="0"/>
    <n v="1"/>
    <n v="428.64"/>
    <n v="4060231017"/>
    <n v="0"/>
    <n v="0"/>
    <n v="41"/>
    <n v="21"/>
    <n v="0"/>
    <n v="0"/>
    <n v="0"/>
    <n v="0"/>
    <s v=" "/>
    <n v="0"/>
    <n v="0"/>
    <n v="2354.0700000000002"/>
    <s v=""/>
    <n v="-2354.0700000000002"/>
    <s v="NÃO"/>
    <n v="-428.64"/>
    <n v="-2354.0700000000002"/>
    <n v="-428.64"/>
  </r>
  <r>
    <x v="1"/>
    <s v="Centro"/>
    <x v="5"/>
    <s v="31017 - Betim"/>
    <x v="22"/>
    <n v="0"/>
    <n v="0"/>
    <n v="2"/>
    <n v="4081.45"/>
    <n v="4060231017"/>
    <n v="0"/>
    <n v="0"/>
    <n v="41"/>
    <n v="21"/>
    <n v="0"/>
    <n v="0"/>
    <n v="0"/>
    <n v="0"/>
    <s v=" "/>
    <n v="0"/>
    <n v="0"/>
    <n v="2168.9144999999999"/>
    <s v=""/>
    <n v="-4337.8289999999997"/>
    <s v="NÃO"/>
    <n v="-4081.45"/>
    <n v="-4337.8289999999997"/>
    <n v="-4081.45"/>
  </r>
  <r>
    <x v="1"/>
    <s v="Centro"/>
    <x v="5"/>
    <s v="31018 - Contagem"/>
    <x v="0"/>
    <n v="25.000000000000004"/>
    <n v="38742.152399999999"/>
    <n v="39"/>
    <n v="38949.760000000002"/>
    <n v="4060231018"/>
    <n v="39"/>
    <n v="29.500000000000004"/>
    <n v="49"/>
    <n v="43"/>
    <n v="49"/>
    <n v="43"/>
    <n v="44"/>
    <n v="0"/>
    <s v="não"/>
    <n v="29.500000000000004"/>
    <n v="45715.74"/>
    <n v="1549.6860999999999"/>
    <s v="NÃO"/>
    <n v="-21695.605399999993"/>
    <s v="NÃO"/>
    <n v="-13981.965128205125"/>
    <n v="-21695.605399999993"/>
    <n v="-13981.965128205125"/>
  </r>
  <r>
    <x v="1"/>
    <s v="Centro"/>
    <x v="5"/>
    <s v="31018 - Contagem"/>
    <x v="22"/>
    <n v="16.5"/>
    <n v="35787.089399999997"/>
    <n v="4"/>
    <n v="8540.25"/>
    <n v="4060231018"/>
    <n v="4"/>
    <n v="19.5"/>
    <n v="49"/>
    <n v="43"/>
    <n v="5"/>
    <n v="4"/>
    <n v="5"/>
    <n v="0"/>
    <s v="sim"/>
    <n v="19.5"/>
    <n v="42293.832600000002"/>
    <n v="2168.9144999999999"/>
    <s v="NÃO"/>
    <n v="27111.431249999998"/>
    <s v="NÃO"/>
    <n v="27111.431249999998"/>
    <n v="27111.431249999998"/>
    <n v="27111.431249999998"/>
  </r>
  <r>
    <x v="1"/>
    <s v="Centro"/>
    <x v="6"/>
    <s v="31019 - Curvelo"/>
    <x v="0"/>
    <n v="9"/>
    <n v="13947.1746"/>
    <n v="4"/>
    <n v="3483.22"/>
    <n v="4060231019"/>
    <n v="4"/>
    <n v="10.5"/>
    <n v="10.5"/>
    <n v="4"/>
    <n v="10.5"/>
    <n v="4"/>
    <n v="11"/>
    <n v="0"/>
    <s v="não"/>
    <n v="10.5"/>
    <n v="16271.7042"/>
    <n v="1549.6860999999999"/>
    <s v="NÃO"/>
    <n v="7748.4304999999995"/>
    <s v="NÃO"/>
    <n v="7748.4304999999995"/>
    <n v="7748.4304999999995"/>
    <n v="7748.4304999999995"/>
  </r>
  <r>
    <x v="1"/>
    <s v="Centro"/>
    <x v="5"/>
    <s v="31020 - Guanhães"/>
    <x v="0"/>
    <n v="6"/>
    <n v="9298.1165999999994"/>
    <n v="1"/>
    <n v="3161.19"/>
    <n v="4060231020"/>
    <n v="1"/>
    <n v="7.0000000000000009"/>
    <n v="7.0000000000000009"/>
    <n v="1"/>
    <n v="7.0000000000000009"/>
    <n v="1"/>
    <n v="7"/>
    <n v="0"/>
    <s v="não"/>
    <n v="7.0000000000000009"/>
    <n v="10847.802600000001"/>
    <n v="1549.6860999999999"/>
    <s v="NÃO"/>
    <n v="7748.4304999999995"/>
    <s v="SIM"/>
    <n v="7748.4304999999995"/>
    <n v="7748.4304999999995"/>
    <n v="7748.4304999999995"/>
  </r>
  <r>
    <x v="1"/>
    <s v="Centro"/>
    <x v="5"/>
    <s v="31021 - Itabira"/>
    <x v="0"/>
    <n v="11.5"/>
    <n v="17821.390200000002"/>
    <n v="11"/>
    <n v="11959.3"/>
    <n v="4060231021"/>
    <n v="11"/>
    <n v="13.5"/>
    <n v="13.5"/>
    <n v="11"/>
    <n v="13.5"/>
    <n v="11"/>
    <n v="14"/>
    <n v="0"/>
    <s v="não"/>
    <n v="13.5"/>
    <n v="20920.762200000001"/>
    <n v="1549.6860999999999"/>
    <s v="NÃO"/>
    <n v="774.84304999999995"/>
    <s v="NÃO"/>
    <n v="774.84304999999995"/>
    <n v="774.84304999999995"/>
    <n v="774.84304999999995"/>
  </r>
  <r>
    <x v="1"/>
    <s v="Centro"/>
    <x v="5"/>
    <s v="31021 - Itabira"/>
    <x v="11"/>
    <n v="0"/>
    <n v="0"/>
    <n v="1"/>
    <n v="2348.42"/>
    <n v="4060231021"/>
    <n v="0"/>
    <n v="0"/>
    <n v="13.5"/>
    <n v="11"/>
    <n v="-0.5"/>
    <n v="0"/>
    <n v="0"/>
    <n v="0"/>
    <s v=" "/>
    <n v="0"/>
    <n v="0"/>
    <n v="1189.0127"/>
    <s v=""/>
    <n v="-1189.0127"/>
    <s v="SIM"/>
    <n v="-1189.0127"/>
    <n v="-1189.0127"/>
    <n v="-1189.0127"/>
  </r>
  <r>
    <x v="1"/>
    <s v="Centro"/>
    <x v="5"/>
    <s v="31022 - Ouro Preto"/>
    <x v="0"/>
    <n v="8.5"/>
    <n v="13172.3316"/>
    <n v="7"/>
    <n v="7909.17"/>
    <n v="4060231022"/>
    <n v="7"/>
    <n v="10"/>
    <n v="10"/>
    <n v="7"/>
    <n v="10"/>
    <n v="7"/>
    <n v="10"/>
    <n v="0"/>
    <s v="não"/>
    <n v="10"/>
    <n v="15496.861199999999"/>
    <n v="1549.6860999999999"/>
    <s v="NÃO"/>
    <n v="2324.5291499999998"/>
    <s v="NÃO"/>
    <n v="2324.5291499999998"/>
    <n v="2324.5291499999998"/>
    <n v="2324.5291499999998"/>
  </r>
  <r>
    <x v="1"/>
    <s v="Centro"/>
    <x v="5"/>
    <s v="31023 - João Monlevade"/>
    <x v="0"/>
    <n v="7.0000000000000009"/>
    <n v="10847.802600000001"/>
    <n v="2"/>
    <n v="957.46"/>
    <n v="4060231023"/>
    <n v="2"/>
    <n v="8.5"/>
    <n v="8.5"/>
    <n v="2"/>
    <n v="8.5"/>
    <n v="2"/>
    <n v="9"/>
    <n v="0"/>
    <s v="não"/>
    <n v="8.5"/>
    <n v="13172.3316"/>
    <n v="1549.6860999999999"/>
    <s v="NÃO"/>
    <n v="7748.4305000000013"/>
    <s v="NÃO"/>
    <n v="7748.4305000000013"/>
    <n v="7748.4305000000013"/>
    <n v="7748.4305000000013"/>
  </r>
  <r>
    <x v="1"/>
    <s v="Centro"/>
    <x v="6"/>
    <s v="31024 - Sete Lagoas"/>
    <x v="0"/>
    <n v="22"/>
    <n v="34093.094400000002"/>
    <n v="7"/>
    <n v="11240.7"/>
    <n v="4060231024"/>
    <n v="7"/>
    <n v="25.999999999999996"/>
    <n v="25.999999999999996"/>
    <n v="7"/>
    <n v="25.999999999999996"/>
    <n v="7"/>
    <n v="26"/>
    <n v="0"/>
    <s v="não"/>
    <n v="25.999999999999996"/>
    <n v="40291.838400000001"/>
    <n v="1549.6860999999999"/>
    <s v="NÃO"/>
    <n v="23245.291499999999"/>
    <s v="SIM"/>
    <n v="23245.291499999999"/>
    <n v="23245.291499999999"/>
    <n v="23245.291499999999"/>
  </r>
  <r>
    <x v="1"/>
    <s v="Centro"/>
    <x v="6"/>
    <s v="31024 - Sete Lagoas"/>
    <x v="10"/>
    <n v="0"/>
    <n v="0"/>
    <n v="4"/>
    <n v="1722.56"/>
    <n v="4060231024"/>
    <n v="0"/>
    <n v="0"/>
    <n v="25.999999999999996"/>
    <n v="7"/>
    <n v="-3.5527136788005009E-15"/>
    <n v="0"/>
    <n v="0"/>
    <n v="0"/>
    <s v=" "/>
    <n v="0"/>
    <n v="0"/>
    <n v="2354.0700000000002"/>
    <s v=""/>
    <n v="-9416.2800000000007"/>
    <s v="NÃO"/>
    <n v="-1722.56"/>
    <n v="-9416.2800000000007"/>
    <n v="-1722.56"/>
  </r>
  <r>
    <x v="1"/>
    <s v="Centro"/>
    <x v="5"/>
    <s v="31025 - Vespasiano"/>
    <x v="0"/>
    <n v="14.000000000000002"/>
    <n v="21695.605200000002"/>
    <n v="15"/>
    <n v="26098.45"/>
    <n v="4060231025"/>
    <n v="15"/>
    <n v="16.5"/>
    <n v="16.5"/>
    <n v="15"/>
    <n v="16.5"/>
    <n v="15"/>
    <n v="17"/>
    <n v="0"/>
    <s v="não"/>
    <n v="16.5"/>
    <n v="25569.820800000001"/>
    <n v="1549.6860999999999"/>
    <s v="NÃO"/>
    <n v="-1549.6860999999972"/>
    <s v="SIM"/>
    <n v="-1549.6860999999972"/>
    <n v="-1549.6860999999972"/>
    <n v="-1549.6860999999972"/>
  </r>
  <r>
    <x v="1"/>
    <s v="Jequitinhonha"/>
    <x v="7"/>
    <s v="31026 - Diamantina"/>
    <x v="0"/>
    <n v="9"/>
    <n v="13947.1746"/>
    <n v="2"/>
    <n v="857.28"/>
    <n v="4060231026"/>
    <n v="2"/>
    <n v="10.5"/>
    <n v="10.5"/>
    <n v="2"/>
    <n v="10.5"/>
    <n v="2"/>
    <n v="11"/>
    <n v="0"/>
    <s v="não"/>
    <n v="10.5"/>
    <n v="16271.7042"/>
    <n v="1549.6860999999999"/>
    <s v="NÃO"/>
    <n v="10847.8027"/>
    <s v="NÃO"/>
    <n v="10847.8027"/>
    <n v="10847.8027"/>
    <n v="10847.8027"/>
  </r>
  <r>
    <x v="1"/>
    <s v="Jequitinhonha"/>
    <x v="7"/>
    <s v="31027 - Minas Novas/Turmalina/Capelinha"/>
    <x v="0"/>
    <n v="6.4999999999999991"/>
    <n v="10072.9596"/>
    <n v="5"/>
    <n v="3922.53"/>
    <n v="4060231027"/>
    <n v="5"/>
    <n v="7.5"/>
    <n v="7.5"/>
    <n v="5"/>
    <n v="7.5"/>
    <n v="5"/>
    <n v="8"/>
    <n v="0"/>
    <s v="não"/>
    <n v="7.5"/>
    <n v="11622.6456"/>
    <n v="1549.6860999999999"/>
    <s v="NÃO"/>
    <n v="2324.5291499999985"/>
    <s v="NÃO"/>
    <n v="2324.5291499999985"/>
    <n v="2324.5291499999985"/>
    <n v="2324.5291499999985"/>
  </r>
  <r>
    <x v="1"/>
    <s v="Oeste"/>
    <x v="8"/>
    <s v="31028 - Bom Despacho"/>
    <x v="0"/>
    <n v="1.9999999999999998"/>
    <n v="3099.3719999999998"/>
    <n v="2"/>
    <n v="873.28"/>
    <n v="4060231028"/>
    <n v="2"/>
    <n v="2.5"/>
    <n v="6"/>
    <n v="3"/>
    <n v="6"/>
    <n v="3"/>
    <n v="4"/>
    <n v="0"/>
    <s v="não"/>
    <n v="2.5"/>
    <n v="3874.2150000000001"/>
    <n v="1549.6860999999999"/>
    <s v="NÃO"/>
    <n v="-3.4409943783231254E-13"/>
    <s v="NÃO"/>
    <n v="-9.6953556294465667E-14"/>
    <n v="-3.4409943783231254E-13"/>
    <n v="-9.6953556294465667E-14"/>
  </r>
  <r>
    <x v="1"/>
    <s v="Oeste"/>
    <x v="8"/>
    <s v="31028 - Bom Despacho"/>
    <x v="13"/>
    <n v="1.9999999999999998"/>
    <n v="2263.6104"/>
    <n v="1"/>
    <n v="514.36"/>
    <n v="4060231028"/>
    <n v="1"/>
    <n v="2.5"/>
    <n v="6"/>
    <n v="3"/>
    <n v="2"/>
    <n v="1"/>
    <n v="2"/>
    <n v="0"/>
    <s v="não"/>
    <n v="2.5"/>
    <n v="2829.5129999999999"/>
    <n v="1131.8053"/>
    <s v="NÃO"/>
    <n v="1131.8052999999998"/>
    <s v="NÃO"/>
    <n v="1131.8052999999998"/>
    <n v="1131.8052999999998"/>
    <n v="1131.8052999999998"/>
  </r>
  <r>
    <x v="1"/>
    <s v="Oeste"/>
    <x v="8"/>
    <s v="31028 - Bom Despacho"/>
    <x v="2"/>
    <n v="0.99999999999999989"/>
    <n v="712.49940000000004"/>
    <n v="0"/>
    <n v="0"/>
    <n v="4060231028"/>
    <n v="0"/>
    <n v="0"/>
    <n v="6"/>
    <n v="3"/>
    <n v="0"/>
    <n v="0"/>
    <n v="0"/>
    <n v="0"/>
    <s v=" "/>
    <n v="0.99999999999999989"/>
    <n v="712.49940000000004"/>
    <n v="712.49929999999995"/>
    <s v="NÃO"/>
    <n v="712.49929999999983"/>
    <m/>
    <n v="712.49929999999983"/>
    <n v="712.49929999999983"/>
    <n v="712.49929999999983"/>
  </r>
  <r>
    <x v="1"/>
    <s v="Oeste"/>
    <x v="8"/>
    <s v="31029 - Divinópolis/Santo Antônio do Monte"/>
    <x v="0"/>
    <n v="9"/>
    <n v="13947.1746"/>
    <n v="11"/>
    <n v="16591.66"/>
    <n v="4060231029"/>
    <n v="11"/>
    <n v="10.5"/>
    <n v="26.5"/>
    <n v="23"/>
    <n v="26.5"/>
    <n v="23"/>
    <n v="13"/>
    <n v="0"/>
    <s v="não"/>
    <n v="10.5"/>
    <n v="16271.7042"/>
    <n v="1549.6860999999999"/>
    <s v="NÃO"/>
    <n v="-3099.3721999999998"/>
    <s v="NÃO"/>
    <n v="-3016.6654545454544"/>
    <n v="-3099.3721999999998"/>
    <n v="-3016.6654545454544"/>
  </r>
  <r>
    <x v="1"/>
    <s v="Oeste"/>
    <x v="8"/>
    <s v="31029 - Divinópolis/Santo Antônio do Monte"/>
    <x v="13"/>
    <n v="9"/>
    <n v="10186.2474"/>
    <n v="12"/>
    <n v="15517.36"/>
    <n v="4060231029"/>
    <n v="12"/>
    <n v="10.5"/>
    <n v="26.5"/>
    <n v="23"/>
    <n v="13.5"/>
    <n v="12"/>
    <n v="14"/>
    <n v="0"/>
    <s v="não"/>
    <n v="10.5"/>
    <n v="11883.9558"/>
    <n v="1131.8053"/>
    <s v="NÃO"/>
    <n v="-3395.4159"/>
    <s v="SIM"/>
    <n v="-3395.4159"/>
    <n v="-3395.4159"/>
    <n v="-3395.4159"/>
  </r>
  <r>
    <x v="1"/>
    <s v="Oeste"/>
    <x v="8"/>
    <s v="31029 - Divinópolis/Santo Antônio do Monte"/>
    <x v="1"/>
    <n v="0"/>
    <n v="0"/>
    <n v="1"/>
    <n v="3729.81"/>
    <n v="4060231029"/>
    <n v="0"/>
    <n v="0"/>
    <n v="26.5"/>
    <n v="23"/>
    <n v="-0.5"/>
    <n v="0"/>
    <n v="0"/>
    <n v="0"/>
    <s v=" "/>
    <n v="0"/>
    <n v="0"/>
    <n v="1978.02"/>
    <s v=""/>
    <n v="-1978.02"/>
    <s v="SIM"/>
    <n v="-1978.02"/>
    <n v="-1978.02"/>
    <n v="-1978.02"/>
  </r>
  <r>
    <x v="1"/>
    <s v="Oeste"/>
    <x v="8"/>
    <s v="31029 - Divinópolis/Santo Antônio do Monte"/>
    <x v="2"/>
    <n v="4.5"/>
    <n v="3206.2469999999998"/>
    <n v="0"/>
    <n v="0"/>
    <n v="4060231029"/>
    <n v="0"/>
    <n v="0"/>
    <n v="26.5"/>
    <n v="23"/>
    <n v="-0.5"/>
    <n v="0"/>
    <n v="0"/>
    <n v="0"/>
    <s v=" "/>
    <n v="5.5"/>
    <n v="3918.7464"/>
    <n v="712.49929999999995"/>
    <s v="NÃO"/>
    <n v="3206.2468499999995"/>
    <m/>
    <n v="3206.2468499999995"/>
    <n v="3206.2468499999995"/>
    <n v="3206.2468499999995"/>
  </r>
  <r>
    <x v="1"/>
    <s v="Oeste"/>
    <x v="8"/>
    <s v="31030 - Formiga"/>
    <x v="0"/>
    <n v="2.5"/>
    <n v="3874.2150000000001"/>
    <n v="3"/>
    <n v="4424.08"/>
    <n v="4060231030"/>
    <n v="3"/>
    <n v="3"/>
    <n v="8"/>
    <n v="5"/>
    <n v="8"/>
    <n v="5"/>
    <n v="5"/>
    <n v="0"/>
    <s v="não"/>
    <n v="3"/>
    <n v="4649.058"/>
    <n v="1549.6860999999999"/>
    <s v="NÃO"/>
    <n v="-774.84304999999995"/>
    <s v="NÃO"/>
    <n v="-737.34666666666669"/>
    <n v="-774.84304999999995"/>
    <n v="-737.34666666666669"/>
  </r>
  <r>
    <x v="1"/>
    <s v="Oeste"/>
    <x v="8"/>
    <s v="31030 - Formiga"/>
    <x v="13"/>
    <n v="2.5"/>
    <n v="2829.5129999999999"/>
    <n v="2"/>
    <n v="5285.93"/>
    <n v="4060231030"/>
    <n v="2"/>
    <n v="3"/>
    <n v="8"/>
    <n v="5"/>
    <n v="3"/>
    <n v="2"/>
    <n v="3"/>
    <n v="0"/>
    <s v="não"/>
    <n v="3"/>
    <n v="3395.4155999999998"/>
    <n v="1131.8053"/>
    <s v="NÃO"/>
    <n v="565.90264999999999"/>
    <s v="SIM"/>
    <n v="565.90264999999999"/>
    <n v="565.90264999999999"/>
    <n v="565.90264999999999"/>
  </r>
  <r>
    <x v="1"/>
    <s v="Oeste"/>
    <x v="8"/>
    <s v="31030 - Formiga"/>
    <x v="2"/>
    <n v="1.5"/>
    <n v="1068.7488000000001"/>
    <n v="0"/>
    <n v="0"/>
    <n v="4060231030"/>
    <n v="0"/>
    <n v="0"/>
    <n v="8"/>
    <n v="5"/>
    <n v="0"/>
    <n v="0"/>
    <n v="0"/>
    <n v="0"/>
    <s v=" "/>
    <n v="1.9999999999999998"/>
    <n v="1424.9988000000001"/>
    <n v="712.49929999999995"/>
    <s v="NÃO"/>
    <n v="1068.7489499999999"/>
    <m/>
    <n v="1068.7489499999999"/>
    <n v="1068.7489499999999"/>
    <n v="1068.7489499999999"/>
  </r>
  <r>
    <x v="1"/>
    <s v="Oeste"/>
    <x v="8"/>
    <s v="31031 - Itaúna"/>
    <x v="0"/>
    <n v="2.5"/>
    <n v="3874.2150000000001"/>
    <n v="3"/>
    <n v="2976.51"/>
    <n v="4060231031"/>
    <n v="3"/>
    <n v="3"/>
    <n v="7"/>
    <n v="4"/>
    <n v="7"/>
    <n v="4"/>
    <n v="5"/>
    <n v="0"/>
    <s v="não"/>
    <n v="3"/>
    <n v="4649.058"/>
    <n v="1549.6860999999999"/>
    <s v="NÃO"/>
    <n v="-774.84304999999995"/>
    <s v="NÃO"/>
    <n v="-496.08500000000004"/>
    <n v="-774.84304999999995"/>
    <n v="-496.08500000000004"/>
  </r>
  <r>
    <x v="1"/>
    <s v="Oeste"/>
    <x v="8"/>
    <s v="31031 - Itaúna"/>
    <x v="13"/>
    <n v="2.5"/>
    <n v="2829.5129999999999"/>
    <n v="1"/>
    <n v="514.36"/>
    <n v="4060231031"/>
    <n v="1"/>
    <n v="3"/>
    <n v="7"/>
    <n v="4"/>
    <n v="2"/>
    <n v="1"/>
    <n v="2"/>
    <n v="0"/>
    <s v="sim"/>
    <n v="3"/>
    <n v="3395.4155999999998"/>
    <n v="1131.8053"/>
    <s v="NÃO"/>
    <n v="1697.70795"/>
    <s v="NÃO"/>
    <n v="1697.70795"/>
    <n v="1697.70795"/>
    <n v="1697.70795"/>
  </r>
  <r>
    <x v="1"/>
    <s v="Oeste"/>
    <x v="8"/>
    <s v="31031 - Itaúna"/>
    <x v="5"/>
    <n v="0.99999999999999989"/>
    <n v="1978.02"/>
    <n v="0"/>
    <n v="0"/>
    <n v="4060231031"/>
    <n v="0"/>
    <n v="0"/>
    <n v="7"/>
    <n v="4"/>
    <n v="0"/>
    <n v="0"/>
    <n v="0"/>
    <n v="0"/>
    <s v=" "/>
    <n v="0.99999999999999989"/>
    <n v="1978.02"/>
    <n v="1978.02"/>
    <s v="NÃO"/>
    <n v="1978.0199999999998"/>
    <m/>
    <n v="1978.0199999999998"/>
    <n v="1978.0199999999998"/>
    <n v="1978.0199999999998"/>
  </r>
  <r>
    <x v="1"/>
    <s v="Oeste"/>
    <x v="8"/>
    <s v="31032 - Pará de Minas"/>
    <x v="0"/>
    <n v="3.9999999999999996"/>
    <n v="6198.7446"/>
    <n v="7"/>
    <n v="9271.91"/>
    <n v="4060231032"/>
    <n v="7"/>
    <n v="4.5"/>
    <n v="12"/>
    <n v="8"/>
    <n v="12"/>
    <n v="8"/>
    <n v="11"/>
    <n v="0"/>
    <s v="não"/>
    <n v="4.5"/>
    <n v="6973.5875999999998"/>
    <n v="1549.6860999999999"/>
    <s v="NÃO"/>
    <n v="-4649.0583000000006"/>
    <s v="NÃO"/>
    <n v="-3973.675714285715"/>
    <n v="-4649.0583000000006"/>
    <n v="-3973.675714285715"/>
  </r>
  <r>
    <x v="1"/>
    <s v="Oeste"/>
    <x v="8"/>
    <s v="31032 - Pará de Minas"/>
    <x v="13"/>
    <n v="3.9999999999999996"/>
    <n v="4527.2214000000004"/>
    <n v="1"/>
    <n v="560.82000000000005"/>
    <n v="4060231032"/>
    <n v="1"/>
    <n v="4.5"/>
    <n v="12"/>
    <n v="8"/>
    <n v="1"/>
    <n v="1"/>
    <n v="1"/>
    <n v="0"/>
    <s v="sim"/>
    <n v="4.5"/>
    <n v="5093.1239999999998"/>
    <n v="1131.8053"/>
    <s v="NÃO"/>
    <n v="3395.4158999999995"/>
    <s v="NÃO"/>
    <n v="3395.4158999999995"/>
    <n v="3395.4158999999995"/>
    <n v="3395.4158999999995"/>
  </r>
  <r>
    <x v="1"/>
    <s v="Oeste"/>
    <x v="8"/>
    <s v="31032 - Pará de Minas"/>
    <x v="5"/>
    <n v="2.5"/>
    <n v="4945.05"/>
    <n v="0"/>
    <n v="0"/>
    <n v="4060231032"/>
    <n v="0"/>
    <n v="0"/>
    <n v="12"/>
    <n v="8"/>
    <n v="0"/>
    <n v="0"/>
    <n v="0"/>
    <n v="0"/>
    <s v=" "/>
    <n v="3"/>
    <n v="5934.06"/>
    <n v="1978.02"/>
    <s v="NÃO"/>
    <n v="4945.05"/>
    <m/>
    <n v="4945.05"/>
    <n v="4945.05"/>
    <n v="4945.05"/>
  </r>
  <r>
    <x v="1"/>
    <s v="Oeste"/>
    <x v="8"/>
    <s v="31033 - Santo Antônio do Amparo/Campo Belo"/>
    <x v="0"/>
    <n v="0"/>
    <n v="0"/>
    <n v="2"/>
    <n v="2337.3200000000002"/>
    <n v="4060231033"/>
    <n v="0"/>
    <n v="0"/>
    <n v="12"/>
    <n v="1"/>
    <n v="12"/>
    <n v="1"/>
    <n v="0"/>
    <n v="0"/>
    <s v=" "/>
    <n v="0"/>
    <n v="0"/>
    <n v="1549.6860999999999"/>
    <s v=""/>
    <n v="-3099.3721999999998"/>
    <s v="NÃO"/>
    <n v="-2337.3200000000002"/>
    <n v="-3099.3721999999998"/>
    <n v="-2337.3200000000002"/>
  </r>
  <r>
    <x v="1"/>
    <s v="Oeste"/>
    <x v="8"/>
    <s v="31033 - Santo Antônio do Amparo/Campo Belo"/>
    <x v="13"/>
    <n v="0"/>
    <n v="0"/>
    <n v="3"/>
    <n v="1543.08"/>
    <n v="4060231033"/>
    <n v="0"/>
    <n v="0"/>
    <n v="12"/>
    <n v="1"/>
    <n v="12"/>
    <n v="1"/>
    <n v="0"/>
    <n v="0"/>
    <s v=" "/>
    <n v="0"/>
    <n v="0"/>
    <n v="1131.8053"/>
    <s v=""/>
    <n v="-3395.4159"/>
    <s v="NÃO"/>
    <n v="-1543.08"/>
    <n v="-3395.4159"/>
    <n v="-1543.08"/>
  </r>
  <r>
    <x v="1"/>
    <s v="Oeste"/>
    <x v="8"/>
    <s v="31033 - Santo Antônio do Amparo/Campo Belo"/>
    <x v="2"/>
    <n v="3.9999999999999996"/>
    <n v="2849.9969999999998"/>
    <n v="0"/>
    <n v="0"/>
    <n v="4060231033"/>
    <n v="0"/>
    <n v="0"/>
    <n v="12"/>
    <n v="1"/>
    <n v="12"/>
    <n v="1"/>
    <n v="0"/>
    <n v="0"/>
    <s v=" "/>
    <n v="4.5"/>
    <n v="3206.2469999999998"/>
    <n v="712.49929999999995"/>
    <s v="NÃO"/>
    <n v="2849.9971999999993"/>
    <m/>
    <n v="2849.9971999999993"/>
    <n v="2849.9971999999993"/>
    <n v="2849.9971999999993"/>
  </r>
  <r>
    <x v="1"/>
    <s v="Oeste"/>
    <x v="8"/>
    <s v="31033 - Santo Antônio do Amparo/Campo Belo"/>
    <x v="7"/>
    <n v="6.4999999999999991"/>
    <n v="10082.434800000001"/>
    <n v="1"/>
    <n v="436.64"/>
    <n v="4060231033"/>
    <n v="1"/>
    <n v="7.5"/>
    <n v="12"/>
    <n v="1"/>
    <n v="12"/>
    <n v="1"/>
    <n v="12"/>
    <n v="0"/>
    <s v="não"/>
    <n v="7.5"/>
    <n v="11633.578799999999"/>
    <n v="1551.1438000000001"/>
    <s v="NÃO"/>
    <n v="8531.2908999999981"/>
    <s v="NÃO"/>
    <n v="8531.2908999999981"/>
    <n v="8531.2908999999981"/>
    <n v="8531.2908999999981"/>
  </r>
  <r>
    <x v="1"/>
    <s v="Leste"/>
    <x v="9"/>
    <s v="31034 - Caratinga"/>
    <x v="11"/>
    <n v="10"/>
    <n v="11890.1268"/>
    <n v="48"/>
    <n v="69704.350000000006"/>
    <n v="4060231034"/>
    <n v="48"/>
    <n v="12"/>
    <n v="12"/>
    <n v="48"/>
    <n v="12"/>
    <n v="48"/>
    <n v="12"/>
    <n v="0"/>
    <s v="não"/>
    <n v="12"/>
    <n v="14268.152400000001"/>
    <n v="1189.0127"/>
    <s v="SIM"/>
    <n v="-2378.0254"/>
    <s v="SIM"/>
    <n v="-2378.0254"/>
    <n v="-45182.482600000003"/>
    <n v="-45182.482600000003"/>
  </r>
  <r>
    <x v="1"/>
    <s v="Leste"/>
    <x v="9"/>
    <s v="31034 - Caratinga"/>
    <x v="16"/>
    <n v="0"/>
    <n v="0"/>
    <n v="1"/>
    <n v="428.64"/>
    <n v="4060231034"/>
    <n v="0"/>
    <n v="0"/>
    <n v="12"/>
    <n v="48"/>
    <n v="0"/>
    <n v="0"/>
    <n v="0"/>
    <n v="0"/>
    <s v=" "/>
    <n v="0"/>
    <n v="0"/>
    <n v="923.35590000000002"/>
    <s v=""/>
    <n v="-923.35590000000002"/>
    <s v="NÃO"/>
    <n v="-428.64"/>
    <n v="-923.35590000000002"/>
    <n v="-428.64"/>
  </r>
  <r>
    <x v="1"/>
    <s v="Leste"/>
    <x v="9"/>
    <s v="31035 - Coronel Fabriciano/Timóteo"/>
    <x v="11"/>
    <n v="11.5"/>
    <n v="13673.646000000001"/>
    <n v="25"/>
    <n v="24346.36"/>
    <n v="4060231035"/>
    <n v="25"/>
    <n v="13.5"/>
    <n v="13.5"/>
    <n v="25"/>
    <n v="13.5"/>
    <n v="25"/>
    <n v="14"/>
    <n v="0"/>
    <s v="não"/>
    <n v="13.5"/>
    <n v="16051.6716"/>
    <n v="1189.0127"/>
    <s v="SIM"/>
    <n v="-2972.5317500000001"/>
    <s v="NÃO"/>
    <n v="-2434.636"/>
    <n v="-16051.67145"/>
    <n v="-13147.0344"/>
  </r>
  <r>
    <x v="1"/>
    <s v="Leste"/>
    <x v="10"/>
    <s v="31036 - Governador Valadares"/>
    <x v="15"/>
    <n v="21.5"/>
    <n v="9987.8250000000007"/>
    <n v="28"/>
    <n v="12253.19"/>
    <n v="4060231036"/>
    <n v="28"/>
    <n v="25.5"/>
    <n v="25.5"/>
    <n v="28"/>
    <n v="25.5"/>
    <n v="28"/>
    <n v="26"/>
    <n v="0"/>
    <s v="não"/>
    <n v="25.5"/>
    <n v="11846.025"/>
    <n v="464.55"/>
    <s v="SIM"/>
    <n v="-2090.4749999999999"/>
    <s v="NÃO"/>
    <n v="-1969.2626785714285"/>
    <n v="-3019.5750000000003"/>
    <n v="-2844.4905357142857"/>
  </r>
  <r>
    <x v="1"/>
    <s v="Leste"/>
    <x v="10"/>
    <s v="31036 - Governador Valadares"/>
    <x v="11"/>
    <n v="0"/>
    <n v="0"/>
    <n v="1"/>
    <n v="2747"/>
    <n v="4060231036"/>
    <n v="0"/>
    <n v="0"/>
    <n v="25.5"/>
    <n v="28"/>
    <n v="-0.5"/>
    <n v="0"/>
    <n v="0"/>
    <n v="0"/>
    <s v=" "/>
    <n v="0"/>
    <n v="0"/>
    <n v="1189.0127"/>
    <s v=""/>
    <n v="-1189.0127"/>
    <s v="SIM"/>
    <n v="-1189.0127"/>
    <n v="-1189.0127"/>
    <n v="-1189.0127"/>
  </r>
  <r>
    <x v="1"/>
    <s v="Leste"/>
    <x v="9"/>
    <s v="31037 - Ipatinga"/>
    <x v="0"/>
    <n v="0"/>
    <n v="0"/>
    <n v="1"/>
    <n v="805.68"/>
    <n v="4060231037"/>
    <n v="0"/>
    <n v="0"/>
    <n v="23"/>
    <n v="38"/>
    <n v="23"/>
    <n v="38"/>
    <n v="0"/>
    <n v="0"/>
    <s v=" "/>
    <n v="0"/>
    <n v="0"/>
    <n v="1549.6860999999999"/>
    <s v=""/>
    <n v="-1549.6860999999999"/>
    <s v="NÃO"/>
    <n v="-805.68"/>
    <n v="-1549.6860999999999"/>
    <n v="-805.68"/>
  </r>
  <r>
    <x v="1"/>
    <s v="Leste"/>
    <x v="9"/>
    <s v="31037 - Ipatinga"/>
    <x v="11"/>
    <n v="19.5"/>
    <n v="23185.747800000001"/>
    <n v="38"/>
    <n v="49604.27"/>
    <n v="4060231037"/>
    <n v="38"/>
    <n v="23"/>
    <n v="23"/>
    <n v="38"/>
    <n v="23"/>
    <n v="38"/>
    <n v="23"/>
    <n v="0"/>
    <s v="não"/>
    <n v="23"/>
    <n v="27347.292000000001"/>
    <n v="1189.0127"/>
    <s v="SIM"/>
    <n v="-4161.5444500000003"/>
    <s v="SIM"/>
    <n v="-4161.5444500000003"/>
    <n v="-21996.734949999998"/>
    <n v="-21996.734949999998"/>
  </r>
  <r>
    <x v="1"/>
    <s v="Leste"/>
    <x v="10"/>
    <s v="31038 - Mantena"/>
    <x v="15"/>
    <n v="3.5000000000000004"/>
    <n v="1625.925"/>
    <n v="4"/>
    <n v="1714.56"/>
    <n v="4060231038"/>
    <n v="4"/>
    <n v="3.9999999999999996"/>
    <n v="3.9999999999999996"/>
    <n v="4"/>
    <n v="3.9999999999999996"/>
    <n v="4"/>
    <n v="4"/>
    <n v="0"/>
    <s v="não"/>
    <n v="3.9999999999999996"/>
    <n v="1858.2"/>
    <n v="464.55"/>
    <s v="NÃO"/>
    <n v="-232.27499999999981"/>
    <s v="NÃO"/>
    <n v="-214.31999999999979"/>
    <n v="-232.27499999999981"/>
    <n v="-214.31999999999979"/>
  </r>
  <r>
    <x v="1"/>
    <s v="Leste"/>
    <x v="10"/>
    <s v="31039 - Santa Maria do Suaçuí/São João Evangelista"/>
    <x v="15"/>
    <n v="5.5"/>
    <n v="2555.0250000000001"/>
    <n v="0"/>
    <n v="0"/>
    <n v="4060231039"/>
    <n v="0"/>
    <n v="0"/>
    <n v="6.4999999999999991"/>
    <n v="0"/>
    <n v="6.4999999999999991"/>
    <n v="0"/>
    <n v="0"/>
    <n v="0"/>
    <s v=" "/>
    <n v="6.4999999999999991"/>
    <n v="3019.5749999999998"/>
    <n v="464.55"/>
    <s v="NÃO"/>
    <n v="2555.0250000000001"/>
    <m/>
    <n v="2555.0250000000001"/>
    <n v="2555.0250000000001"/>
    <n v="2555.0250000000001"/>
  </r>
  <r>
    <x v="1"/>
    <s v="Leste"/>
    <x v="10"/>
    <s v="31040 - Resplendor"/>
    <x v="0"/>
    <n v="0"/>
    <n v="0"/>
    <n v="2"/>
    <n v="5467.1"/>
    <n v="4060231040"/>
    <n v="0"/>
    <n v="0"/>
    <n v="5.5"/>
    <n v="2"/>
    <n v="5.5"/>
    <n v="2"/>
    <n v="0"/>
    <n v="0"/>
    <s v=" "/>
    <n v="0"/>
    <n v="0"/>
    <n v="1549.6860999999999"/>
    <s v=""/>
    <n v="-3099.3721999999998"/>
    <s v="SIM"/>
    <n v="-3099.3721999999998"/>
    <n v="-3099.3721999999998"/>
    <n v="-3099.3721999999998"/>
  </r>
  <r>
    <x v="1"/>
    <s v="Leste"/>
    <x v="10"/>
    <s v="31040 - Resplendor"/>
    <x v="15"/>
    <n v="4.5"/>
    <n v="2090.4749999999999"/>
    <n v="2"/>
    <n v="905.28"/>
    <n v="4060231040"/>
    <n v="2"/>
    <n v="5.5"/>
    <n v="5.5"/>
    <n v="2"/>
    <n v="5.5"/>
    <n v="2"/>
    <n v="6"/>
    <n v="0"/>
    <s v="não"/>
    <n v="5.5"/>
    <n v="2555.0250000000001"/>
    <n v="464.55"/>
    <s v="NÃO"/>
    <n v="1161.375"/>
    <s v="NÃO"/>
    <n v="1161.375"/>
    <n v="1161.375"/>
    <n v="1161.375"/>
  </r>
  <r>
    <x v="1"/>
    <s v="Sudeste"/>
    <x v="11"/>
    <s v="31041 - Além Paraíba"/>
    <x v="8"/>
    <n v="0.99999999999999989"/>
    <n v="1500.8532"/>
    <n v="1"/>
    <n v="2282.85"/>
    <n v="4060231041"/>
    <n v="1"/>
    <n v="0.99999999999999989"/>
    <n v="3.5"/>
    <n v="2"/>
    <n v="3.5"/>
    <n v="2"/>
    <n v="2"/>
    <n v="0"/>
    <s v="não"/>
    <n v="0.99999999999999989"/>
    <n v="1500.8532"/>
    <n v="1500.8532"/>
    <s v="NÃO"/>
    <n v="-1.666281779222345E-13"/>
    <s v="SIM"/>
    <n v="-1.666281779222345E-13"/>
    <n v="-1.666281779222345E-13"/>
    <n v="-1.666281779222345E-13"/>
  </r>
  <r>
    <x v="1"/>
    <s v="Sudeste"/>
    <x v="11"/>
    <s v="31041 - Além Paraíba"/>
    <x v="16"/>
    <n v="1.9999999999999998"/>
    <n v="1846.7118"/>
    <n v="1"/>
    <n v="444.64"/>
    <n v="4060231041"/>
    <n v="1"/>
    <n v="2.5"/>
    <n v="3.5"/>
    <n v="2"/>
    <n v="1.5"/>
    <n v="1"/>
    <n v="2"/>
    <n v="0"/>
    <s v="não"/>
    <n v="2.5"/>
    <n v="2308.3896"/>
    <n v="923.35590000000002"/>
    <s v="NÃO"/>
    <n v="923.35589999999979"/>
    <s v="NÃO"/>
    <n v="923.35589999999979"/>
    <n v="923.35589999999979"/>
    <n v="923.35589999999979"/>
  </r>
  <r>
    <x v="1"/>
    <s v="Sudeste"/>
    <x v="11"/>
    <s v="31042 - Carangola"/>
    <x v="8"/>
    <n v="0"/>
    <n v="0"/>
    <n v="1"/>
    <n v="1523.67"/>
    <n v="4060231042"/>
    <n v="0"/>
    <n v="0"/>
    <n v="7.5"/>
    <n v="2"/>
    <n v="7.5"/>
    <n v="2"/>
    <n v="0"/>
    <n v="0"/>
    <s v=" "/>
    <n v="0"/>
    <n v="0"/>
    <n v="1500.8532"/>
    <s v=""/>
    <n v="-1500.8532"/>
    <s v="SIM"/>
    <n v="-1500.8532"/>
    <n v="-1500.8532"/>
    <n v="-1500.8532"/>
  </r>
  <r>
    <x v="1"/>
    <s v="Sudeste"/>
    <x v="11"/>
    <s v="31042 - Carangola"/>
    <x v="16"/>
    <n v="6.4999999999999991"/>
    <n v="6001.8131999999996"/>
    <n v="2"/>
    <n v="857.28"/>
    <n v="4060231042"/>
    <n v="2"/>
    <n v="7.5"/>
    <n v="7.5"/>
    <n v="2"/>
    <n v="7.5"/>
    <n v="2"/>
    <n v="8"/>
    <n v="0"/>
    <s v="não"/>
    <n v="7.5"/>
    <n v="6925.1693999999998"/>
    <n v="923.35590000000002"/>
    <s v="NÃO"/>
    <n v="4155.1015499999994"/>
    <s v="NÃO"/>
    <n v="4155.1015499999994"/>
    <n v="4155.1015499999994"/>
    <n v="4155.1015499999994"/>
  </r>
  <r>
    <x v="1"/>
    <s v="Sudeste"/>
    <x v="12"/>
    <s v="31043 - Juiz de Fora/Lima Duarte/Bom Jardim de Minas"/>
    <x v="8"/>
    <n v="33.5"/>
    <n v="50278.582199999997"/>
    <n v="19"/>
    <n v="27164.41"/>
    <n v="4060231043"/>
    <n v="19"/>
    <n v="39.5"/>
    <n v="39.5"/>
    <n v="19"/>
    <n v="39.5"/>
    <n v="19"/>
    <n v="40"/>
    <n v="0"/>
    <s v="não"/>
    <n v="39.5"/>
    <n v="59283.701399999998"/>
    <n v="1500.8532"/>
    <s v="NÃO"/>
    <n v="21762.3714"/>
    <s v="NÃO"/>
    <n v="21762.3714"/>
    <n v="21762.3714"/>
    <n v="21762.3714"/>
  </r>
  <r>
    <x v="1"/>
    <s v="Sudeste"/>
    <x v="12"/>
    <s v="31043 - Juiz de Fora/Lima Duarte/Bom Jardim de Minas"/>
    <x v="7"/>
    <n v="0"/>
    <n v="0"/>
    <n v="2"/>
    <n v="6265.49"/>
    <n v="4060231043"/>
    <n v="0"/>
    <n v="0"/>
    <n v="39.5"/>
    <n v="19"/>
    <n v="-0.5"/>
    <n v="0"/>
    <n v="0"/>
    <n v="0"/>
    <s v=" "/>
    <n v="0"/>
    <n v="0"/>
    <n v="1551.1438000000001"/>
    <s v=""/>
    <n v="-3102.2876000000001"/>
    <s v="SIM"/>
    <n v="-3102.2876000000001"/>
    <n v="-3102.2876000000001"/>
    <n v="-3102.2876000000001"/>
  </r>
  <r>
    <x v="1"/>
    <s v="Sudeste"/>
    <x v="11"/>
    <s v="31044 - Leopoldina/Cataguases"/>
    <x v="8"/>
    <n v="1.5"/>
    <n v="2251.2797999999998"/>
    <n v="1"/>
    <n v="1574.72"/>
    <n v="4060231044"/>
    <n v="1"/>
    <n v="1.9999999999999998"/>
    <n v="10.5"/>
    <n v="3"/>
    <n v="10.5"/>
    <n v="3"/>
    <n v="4"/>
    <n v="0"/>
    <s v="não"/>
    <n v="1.9999999999999998"/>
    <n v="3001.7064"/>
    <n v="1500.8532"/>
    <s v="NÃO"/>
    <n v="750.42660000000001"/>
    <s v="SIM"/>
    <n v="750.42660000000001"/>
    <n v="750.42660000000001"/>
    <n v="750.42660000000001"/>
  </r>
  <r>
    <x v="1"/>
    <s v="Sudeste"/>
    <x v="11"/>
    <s v="31044 - Leopoldina/Cataguases"/>
    <x v="16"/>
    <n v="7.5"/>
    <n v="6925.1693999999998"/>
    <n v="2"/>
    <n v="897.68"/>
    <n v="4060231044"/>
    <n v="2"/>
    <n v="8.5"/>
    <n v="10.5"/>
    <n v="3"/>
    <n v="6.5"/>
    <n v="2"/>
    <n v="7"/>
    <n v="0"/>
    <s v="sim"/>
    <n v="8.5"/>
    <n v="7848.5249999999996"/>
    <n v="923.35590000000002"/>
    <s v="NÃO"/>
    <n v="5078.4574499999999"/>
    <s v="NÃO"/>
    <n v="5078.4574499999999"/>
    <n v="5078.4574499999999"/>
    <n v="5078.4574499999999"/>
  </r>
  <r>
    <x v="1"/>
    <s v="Sudeste"/>
    <x v="11"/>
    <s v="31045 - Muriaé"/>
    <x v="16"/>
    <n v="8.5"/>
    <n v="7848.5249999999996"/>
    <n v="4"/>
    <n v="4720.6400000000003"/>
    <n v="4060231045"/>
    <n v="4"/>
    <n v="10"/>
    <n v="10"/>
    <n v="4"/>
    <n v="10"/>
    <n v="4"/>
    <n v="10"/>
    <n v="0"/>
    <s v="não"/>
    <n v="10"/>
    <n v="9233.5589999999993"/>
    <n v="923.35590000000002"/>
    <s v="NÃO"/>
    <n v="4155.1015500000003"/>
    <s v="SIM"/>
    <n v="4155.1015500000003"/>
    <n v="4155.1015500000003"/>
    <n v="4155.1015500000003"/>
  </r>
  <r>
    <x v="1"/>
    <s v="Sudeste"/>
    <x v="12"/>
    <s v="31046 - Santos Dumont"/>
    <x v="8"/>
    <n v="2.5"/>
    <n v="3752.1329999999998"/>
    <n v="1"/>
    <n v="552.09"/>
    <n v="4060231046"/>
    <n v="1"/>
    <n v="3"/>
    <n v="3"/>
    <n v="1"/>
    <n v="3"/>
    <n v="1"/>
    <n v="3"/>
    <n v="0"/>
    <s v="não"/>
    <n v="3"/>
    <n v="4502.5595999999996"/>
    <n v="1500.8532"/>
    <s v="NÃO"/>
    <n v="2251.2798000000003"/>
    <s v="NÃO"/>
    <n v="2251.2798000000003"/>
    <n v="2251.2798000000003"/>
    <n v="2251.2798000000003"/>
  </r>
  <r>
    <x v="1"/>
    <s v="Sudeste"/>
    <x v="12"/>
    <s v="31047 - São João Nepomuceno/Bicas"/>
    <x v="8"/>
    <n v="3.5000000000000004"/>
    <n v="5252.9862000000003"/>
    <n v="0"/>
    <n v="0"/>
    <n v="4060231047"/>
    <n v="0"/>
    <n v="0"/>
    <n v="4.5"/>
    <n v="0"/>
    <n v="4.5"/>
    <n v="0"/>
    <n v="0"/>
    <n v="0"/>
    <s v=" "/>
    <n v="4.5"/>
    <n v="6753.8393999999998"/>
    <n v="1500.8532"/>
    <s v="NÃO"/>
    <n v="5252.9862000000003"/>
    <m/>
    <n v="5252.9862000000003"/>
    <n v="5252.9862000000003"/>
    <n v="5252.9862000000003"/>
  </r>
  <r>
    <x v="1"/>
    <s v="Sudeste"/>
    <x v="11"/>
    <s v="31048 - Ubá"/>
    <x v="0"/>
    <n v="0"/>
    <n v="0"/>
    <n v="1"/>
    <n v="1924.21"/>
    <n v="4060231048"/>
    <n v="0"/>
    <n v="0"/>
    <n v="18"/>
    <n v="2"/>
    <n v="18"/>
    <n v="2"/>
    <n v="0"/>
    <n v="0"/>
    <s v=" "/>
    <n v="0"/>
    <n v="0"/>
    <n v="1549.6860999999999"/>
    <s v=""/>
    <n v="-1549.6860999999999"/>
    <s v="SIM"/>
    <n v="-1549.6860999999999"/>
    <n v="-1549.6860999999999"/>
    <n v="-1549.6860999999999"/>
  </r>
  <r>
    <x v="1"/>
    <s v="Sudeste"/>
    <x v="11"/>
    <s v="31048 - Ubá"/>
    <x v="8"/>
    <n v="7.5"/>
    <n v="11256.398999999999"/>
    <n v="1"/>
    <n v="3910.79"/>
    <n v="4060231048"/>
    <n v="1"/>
    <n v="9"/>
    <n v="18"/>
    <n v="2"/>
    <n v="18"/>
    <n v="2"/>
    <n v="9"/>
    <n v="0"/>
    <s v="não"/>
    <n v="9"/>
    <n v="13507.6788"/>
    <n v="1500.8532"/>
    <s v="NÃO"/>
    <n v="9755.5457999999999"/>
    <s v="SIM"/>
    <n v="9755.5457999999999"/>
    <n v="9755.5457999999999"/>
    <n v="9755.5457999999999"/>
  </r>
  <r>
    <x v="1"/>
    <s v="Sudeste"/>
    <x v="11"/>
    <s v="31048 - Ubá"/>
    <x v="16"/>
    <n v="7.5"/>
    <n v="6925.1693999999998"/>
    <n v="1"/>
    <n v="428.64"/>
    <n v="4060231048"/>
    <n v="1"/>
    <n v="9"/>
    <n v="18"/>
    <n v="2"/>
    <n v="9"/>
    <n v="1"/>
    <n v="9"/>
    <n v="0"/>
    <s v="não"/>
    <n v="9"/>
    <n v="8310.2034000000003"/>
    <n v="923.35590000000002"/>
    <s v="NÃO"/>
    <n v="6001.8133500000004"/>
    <s v="NÃO"/>
    <n v="6001.8133500000004"/>
    <n v="6001.8133500000004"/>
    <n v="6001.8133500000004"/>
  </r>
  <r>
    <x v="1"/>
    <s v="Norte"/>
    <x v="13"/>
    <s v="31049 - Brasília de Minas/São Francisco"/>
    <x v="0"/>
    <n v="0"/>
    <n v="0"/>
    <n v="1"/>
    <n v="492.76"/>
    <n v="4060231049"/>
    <n v="0"/>
    <n v="0"/>
    <n v="14.499999999999998"/>
    <n v="3"/>
    <n v="14.499999999999998"/>
    <n v="3"/>
    <n v="0"/>
    <n v="0"/>
    <s v=" "/>
    <n v="0"/>
    <n v="0"/>
    <n v="1549.6860999999999"/>
    <s v=""/>
    <n v="-1549.6860999999999"/>
    <s v="NÃO"/>
    <n v="-492.76"/>
    <n v="-1549.6860999999999"/>
    <n v="-492.76"/>
  </r>
  <r>
    <x v="1"/>
    <s v="Norte"/>
    <x v="13"/>
    <s v="31049 - Brasília de Minas/São Francisco"/>
    <x v="14"/>
    <n v="12.500000000000002"/>
    <n v="20689.159800000001"/>
    <n v="3"/>
    <n v="4940.7700000000004"/>
    <n v="4060231049"/>
    <n v="3"/>
    <n v="14.499999999999998"/>
    <n v="14.499999999999998"/>
    <n v="3"/>
    <n v="14.499999999999998"/>
    <n v="3"/>
    <n v="15"/>
    <n v="0"/>
    <s v="não"/>
    <n v="14.499999999999998"/>
    <n v="23999.425800000001"/>
    <n v="1655.1328000000001"/>
    <s v="NÃO"/>
    <n v="15723.761600000003"/>
    <s v="NÃO"/>
    <n v="15723.761600000003"/>
    <n v="15723.761600000003"/>
    <n v="15723.761600000003"/>
  </r>
  <r>
    <x v="1"/>
    <s v="Norte"/>
    <x v="13"/>
    <s v="31050 - Coração de Jesus"/>
    <x v="14"/>
    <n v="2.5"/>
    <n v="4137.8321999999998"/>
    <n v="1"/>
    <n v="428.64"/>
    <n v="4060231050"/>
    <n v="1"/>
    <n v="3"/>
    <n v="3"/>
    <n v="1"/>
    <n v="3"/>
    <n v="1"/>
    <n v="3"/>
    <n v="0"/>
    <s v="não"/>
    <n v="3"/>
    <n v="4965.3984"/>
    <n v="1655.1328000000001"/>
    <s v="NÃO"/>
    <n v="2482.6992"/>
    <s v="NÃO"/>
    <n v="2482.6992"/>
    <n v="2482.6992"/>
    <n v="2482.6992"/>
  </r>
  <r>
    <x v="1"/>
    <s v="Norte"/>
    <x v="13"/>
    <s v="31051 - Francisco Sá"/>
    <x v="14"/>
    <n v="3.9999999999999996"/>
    <n v="6620.5313999999998"/>
    <n v="1"/>
    <n v="428.64"/>
    <n v="4060231051"/>
    <n v="1"/>
    <n v="4.5"/>
    <n v="4.5"/>
    <n v="1"/>
    <n v="4.5"/>
    <n v="1"/>
    <n v="5"/>
    <n v="0"/>
    <s v="não"/>
    <n v="4.5"/>
    <n v="7448.0976000000001"/>
    <n v="1655.1328000000001"/>
    <s v="NÃO"/>
    <n v="4965.3983999999991"/>
    <s v="NÃO"/>
    <n v="4965.3983999999991"/>
    <n v="4965.3983999999991"/>
    <n v="4965.3983999999991"/>
  </r>
  <r>
    <x v="1"/>
    <s v="Norte"/>
    <x v="13"/>
    <s v="31052 - Janaúba/Monte Azul"/>
    <x v="14"/>
    <n v="14.000000000000002"/>
    <n v="23171.859"/>
    <n v="3"/>
    <n v="4146.74"/>
    <n v="4060231052"/>
    <n v="3"/>
    <n v="16.5"/>
    <n v="16.5"/>
    <n v="3"/>
    <n v="16.5"/>
    <n v="3"/>
    <n v="17"/>
    <n v="0"/>
    <s v="não"/>
    <n v="16.5"/>
    <n v="27309.691200000001"/>
    <n v="1655.1328000000001"/>
    <s v="NÃO"/>
    <n v="18206.460800000004"/>
    <s v="NÃO"/>
    <n v="18206.460800000004"/>
    <n v="18206.460800000004"/>
    <n v="18206.460800000004"/>
  </r>
  <r>
    <x v="1"/>
    <s v="Norte"/>
    <x v="13"/>
    <s v="31053 - Januária"/>
    <x v="14"/>
    <n v="6"/>
    <n v="9930.7968000000001"/>
    <n v="2"/>
    <n v="3035.38"/>
    <n v="4060231053"/>
    <n v="2"/>
    <n v="7.0000000000000009"/>
    <n v="7.0000000000000009"/>
    <n v="2"/>
    <n v="7.0000000000000009"/>
    <n v="2"/>
    <n v="7"/>
    <n v="0"/>
    <s v="não"/>
    <n v="7.0000000000000009"/>
    <n v="11585.9298"/>
    <n v="1655.1328000000001"/>
    <s v="NÃO"/>
    <n v="6620.5312000000004"/>
    <s v="NÃO"/>
    <n v="6620.5312000000004"/>
    <n v="6620.5312000000004"/>
    <n v="6620.5312000000004"/>
  </r>
  <r>
    <x v="1"/>
    <s v="Norte"/>
    <x v="13"/>
    <s v="31054 - Montes Claros/Bocaiúva"/>
    <x v="0"/>
    <n v="0"/>
    <n v="0"/>
    <n v="1"/>
    <n v="528.82000000000005"/>
    <n v="4060231054"/>
    <n v="0"/>
    <n v="0"/>
    <n v="28.000000000000004"/>
    <n v="5"/>
    <n v="28.000000000000004"/>
    <n v="5"/>
    <n v="0"/>
    <n v="0"/>
    <s v=" "/>
    <n v="0"/>
    <n v="0"/>
    <n v="1549.6860999999999"/>
    <s v=""/>
    <n v="-1549.6860999999999"/>
    <s v="NÃO"/>
    <n v="-528.82000000000005"/>
    <n v="-1549.6860999999999"/>
    <n v="-528.82000000000005"/>
  </r>
  <r>
    <x v="1"/>
    <s v="Norte"/>
    <x v="13"/>
    <s v="31054 - Montes Claros/Bocaiúva"/>
    <x v="14"/>
    <n v="23.5"/>
    <n v="38895.620999999999"/>
    <n v="5"/>
    <n v="4053.21"/>
    <n v="4060231054"/>
    <n v="5"/>
    <n v="28.000000000000004"/>
    <n v="28.000000000000004"/>
    <n v="5"/>
    <n v="28.000000000000004"/>
    <n v="5"/>
    <n v="28"/>
    <n v="0"/>
    <s v="não"/>
    <n v="28.000000000000004"/>
    <n v="46343.7186"/>
    <n v="1655.1328000000001"/>
    <s v="NÃO"/>
    <n v="30619.9568"/>
    <s v="NÃO"/>
    <n v="30619.9568"/>
    <n v="30619.9568"/>
    <n v="30619.9568"/>
  </r>
  <r>
    <x v="1"/>
    <s v="Norte"/>
    <x v="13"/>
    <s v="31055 - Pirapora"/>
    <x v="14"/>
    <n v="7.5"/>
    <n v="12413.495999999999"/>
    <n v="3"/>
    <n v="5994.99"/>
    <n v="4060231055"/>
    <n v="3"/>
    <n v="8.5"/>
    <n v="8.5"/>
    <n v="3"/>
    <n v="8.5"/>
    <n v="3"/>
    <n v="9"/>
    <n v="0"/>
    <s v="não"/>
    <n v="8.5"/>
    <n v="14068.629000000001"/>
    <n v="1655.1328000000001"/>
    <s v="NÃO"/>
    <n v="7448.0976000000001"/>
    <s v="SIM"/>
    <n v="7448.0976000000001"/>
    <n v="7448.0976000000001"/>
    <n v="7448.0976000000001"/>
  </r>
  <r>
    <x v="1"/>
    <s v="Norte"/>
    <x v="13"/>
    <s v="31056 - Salinas/Taiobeiras"/>
    <x v="0"/>
    <n v="0"/>
    <n v="0"/>
    <n v="1"/>
    <n v="444.64"/>
    <n v="4060231056"/>
    <n v="0"/>
    <n v="0"/>
    <n v="12.500000000000002"/>
    <n v="2"/>
    <n v="12.500000000000002"/>
    <n v="2"/>
    <n v="0"/>
    <n v="0"/>
    <s v=" "/>
    <n v="0"/>
    <n v="0"/>
    <n v="1549.6860999999999"/>
    <s v=""/>
    <n v="-1549.6860999999999"/>
    <s v="NÃO"/>
    <n v="-444.64"/>
    <n v="-1549.6860999999999"/>
    <n v="-444.64"/>
  </r>
  <r>
    <x v="1"/>
    <s v="Norte"/>
    <x v="13"/>
    <s v="31056 - Salinas/Taiobeiras"/>
    <x v="14"/>
    <n v="10.5"/>
    <n v="17378.894400000001"/>
    <n v="2"/>
    <n v="5420.79"/>
    <n v="4060231056"/>
    <n v="2"/>
    <n v="12.500000000000002"/>
    <n v="12.500000000000002"/>
    <n v="2"/>
    <n v="12.500000000000002"/>
    <n v="2"/>
    <n v="13"/>
    <n v="0"/>
    <s v="não"/>
    <n v="12.500000000000002"/>
    <n v="20689.159800000001"/>
    <n v="1655.1328000000001"/>
    <s v="NÃO"/>
    <n v="14068.6288"/>
    <s v="SIM"/>
    <n v="14068.6288"/>
    <n v="14068.6288"/>
    <n v="14068.6288"/>
  </r>
  <r>
    <x v="1"/>
    <s v="Noroeste"/>
    <x v="14"/>
    <s v="31057 - Patos de Minas"/>
    <x v="0"/>
    <n v="0"/>
    <n v="0"/>
    <n v="4"/>
    <n v="2994.73"/>
    <n v="4060231057"/>
    <n v="0"/>
    <n v="0"/>
    <n v="20.5"/>
    <n v="0"/>
    <n v="20.5"/>
    <n v="0"/>
    <n v="0"/>
    <n v="0"/>
    <s v=" "/>
    <n v="0"/>
    <n v="0"/>
    <n v="1549.6860999999999"/>
    <s v=""/>
    <n v="-6198.7443999999996"/>
    <s v="NÃO"/>
    <n v="-2994.73"/>
    <n v="-6198.7443999999996"/>
    <n v="-2994.73"/>
  </r>
  <r>
    <x v="1"/>
    <s v="Noroeste"/>
    <x v="14"/>
    <s v="31057 - Patos de Minas"/>
    <x v="2"/>
    <n v="10.5"/>
    <n v="7481.2428"/>
    <n v="0"/>
    <n v="0"/>
    <n v="4060231057"/>
    <n v="0"/>
    <n v="0"/>
    <n v="20.5"/>
    <n v="0"/>
    <n v="20.5"/>
    <n v="0"/>
    <n v="0"/>
    <n v="0"/>
    <s v=" "/>
    <n v="12.500000000000002"/>
    <n v="8906.241"/>
    <n v="712.49929999999995"/>
    <s v="NÃO"/>
    <n v="7481.2426499999992"/>
    <m/>
    <n v="7481.2426499999992"/>
    <n v="7481.2426499999992"/>
    <n v="7481.2426499999992"/>
  </r>
  <r>
    <x v="1"/>
    <s v="Noroeste"/>
    <x v="14"/>
    <s v="31057 - Patos de Minas"/>
    <x v="19"/>
    <n v="7.0000000000000009"/>
    <n v="9644.1113999999998"/>
    <n v="0"/>
    <n v="0"/>
    <n v="4060231057"/>
    <n v="0"/>
    <n v="0"/>
    <n v="20.5"/>
    <n v="0"/>
    <n v="20.5"/>
    <n v="0"/>
    <n v="0"/>
    <n v="0"/>
    <s v=" "/>
    <n v="7.9999999999999991"/>
    <n v="11021.8416"/>
    <n v="1377.7302"/>
    <s v="NÃO"/>
    <n v="9644.1114000000016"/>
    <m/>
    <n v="9644.1114000000016"/>
    <n v="9644.1114000000016"/>
    <n v="9644.1114000000016"/>
  </r>
  <r>
    <x v="1"/>
    <s v="Noroeste"/>
    <x v="14"/>
    <s v="31058 - Unaí"/>
    <x v="0"/>
    <n v="5"/>
    <n v="7748.4305999999997"/>
    <n v="1"/>
    <n v="2880.67"/>
    <n v="4060231058"/>
    <n v="1"/>
    <n v="6"/>
    <n v="15.5"/>
    <n v="1"/>
    <n v="15.5"/>
    <n v="1"/>
    <n v="16"/>
    <n v="0"/>
    <s v="não"/>
    <n v="6"/>
    <n v="9298.1165999999994"/>
    <n v="1549.6860999999999"/>
    <s v="NÃO"/>
    <n v="6198.7443999999996"/>
    <s v="SIM"/>
    <n v="6198.7443999999996"/>
    <n v="6198.7443999999996"/>
    <n v="6198.7443999999996"/>
  </r>
  <r>
    <x v="1"/>
    <s v="Noroeste"/>
    <x v="14"/>
    <s v="31058 - Unaí"/>
    <x v="6"/>
    <n v="7.9999999999999991"/>
    <n v="20337.722399999999"/>
    <n v="0"/>
    <n v="0"/>
    <n v="4060231058"/>
    <n v="0"/>
    <n v="0"/>
    <n v="15.5"/>
    <n v="1"/>
    <n v="-0.5"/>
    <n v="0"/>
    <n v="0"/>
    <n v="0"/>
    <s v=" "/>
    <n v="9.5"/>
    <n v="24151.0452"/>
    <n v="2542.2152999999998"/>
    <s v="NÃO"/>
    <n v="20337.722399999995"/>
    <m/>
    <n v="20337.722399999995"/>
    <n v="20337.722399999995"/>
    <n v="20337.722399999995"/>
  </r>
  <r>
    <x v="1"/>
    <s v="Leste do Sul"/>
    <x v="15"/>
    <s v="31059 - Manhuaçu"/>
    <x v="0"/>
    <n v="6.4999999999999991"/>
    <n v="10072.9596"/>
    <n v="4"/>
    <n v="8244.0499999999993"/>
    <n v="4060231059"/>
    <n v="4"/>
    <n v="7.5"/>
    <n v="19.5"/>
    <n v="4"/>
    <n v="19.5"/>
    <n v="4"/>
    <n v="20"/>
    <n v="0"/>
    <s v="não"/>
    <n v="7.5"/>
    <n v="11622.6456"/>
    <n v="1549.6860999999999"/>
    <s v="NÃO"/>
    <n v="3874.2152499999984"/>
    <s v="SIM"/>
    <n v="3874.2152499999984"/>
    <n v="3874.2152499999984"/>
    <n v="3874.2152499999984"/>
  </r>
  <r>
    <x v="1"/>
    <s v="Leste do Sul"/>
    <x v="15"/>
    <s v="31059 - Manhuaçu"/>
    <x v="11"/>
    <n v="0"/>
    <n v="0"/>
    <n v="1"/>
    <n v="1575.72"/>
    <n v="4060231059"/>
    <n v="0"/>
    <n v="0"/>
    <n v="19.5"/>
    <n v="4"/>
    <n v="-0.5"/>
    <n v="0"/>
    <n v="0"/>
    <n v="0"/>
    <s v=" "/>
    <n v="0"/>
    <n v="0"/>
    <n v="1189.0127"/>
    <s v=""/>
    <n v="-1189.0127"/>
    <s v="SIM"/>
    <n v="-1189.0127"/>
    <n v="-1189.0127"/>
    <n v="-1189.0127"/>
  </r>
  <r>
    <x v="1"/>
    <s v="Leste do Sul"/>
    <x v="15"/>
    <s v="31059 - Manhuaçu"/>
    <x v="16"/>
    <n v="0"/>
    <n v="0"/>
    <n v="1"/>
    <n v="444.64"/>
    <n v="4060231059"/>
    <n v="0"/>
    <n v="0"/>
    <n v="19.5"/>
    <n v="4"/>
    <n v="-0.5"/>
    <n v="0"/>
    <n v="0"/>
    <n v="0"/>
    <s v=" "/>
    <n v="0"/>
    <n v="0"/>
    <n v="923.35590000000002"/>
    <s v=""/>
    <n v="-923.35590000000002"/>
    <s v="NÃO"/>
    <n v="-444.64"/>
    <n v="-923.35590000000002"/>
    <n v="-444.64"/>
  </r>
  <r>
    <x v="1"/>
    <s v="Leste do Sul"/>
    <x v="15"/>
    <s v="31059 - Manhuaçu"/>
    <x v="18"/>
    <n v="10"/>
    <n v="5149.9902000000002"/>
    <n v="0"/>
    <n v="0"/>
    <n v="4060231059"/>
    <n v="0"/>
    <n v="0"/>
    <n v="19.5"/>
    <n v="4"/>
    <n v="-0.5"/>
    <n v="0"/>
    <n v="0"/>
    <n v="0"/>
    <s v=" "/>
    <n v="12"/>
    <n v="6179.9880000000003"/>
    <n v="514.99900000000002"/>
    <s v="NÃO"/>
    <n v="5149.99"/>
    <m/>
    <n v="5149.99"/>
    <n v="5149.99"/>
    <n v="5149.99"/>
  </r>
  <r>
    <x v="1"/>
    <s v="Leste do Sul"/>
    <x v="15"/>
    <s v="31060 - Ponte Nova"/>
    <x v="0"/>
    <n v="4.5"/>
    <n v="6973.5875999999998"/>
    <n v="5"/>
    <n v="5901.25"/>
    <n v="4060231060"/>
    <n v="5"/>
    <n v="5.5"/>
    <n v="13.5"/>
    <n v="10"/>
    <n v="13.5"/>
    <n v="10"/>
    <n v="7"/>
    <n v="0"/>
    <s v="não"/>
    <n v="5.5"/>
    <n v="8523.2736000000004"/>
    <n v="1549.6860999999999"/>
    <s v="NÃO"/>
    <n v="-774.84304999999995"/>
    <s v="NÃO"/>
    <n v="-590.125"/>
    <n v="-774.84304999999995"/>
    <n v="-590.125"/>
  </r>
  <r>
    <x v="1"/>
    <s v="Leste do Sul"/>
    <x v="15"/>
    <s v="31060 - Ponte Nova"/>
    <x v="18"/>
    <n v="7.0000000000000009"/>
    <n v="3604.9931999999999"/>
    <n v="5"/>
    <n v="4316.21"/>
    <n v="4060231060"/>
    <n v="5"/>
    <n v="7.9999999999999991"/>
    <n v="13.5"/>
    <n v="10"/>
    <n v="6.5"/>
    <n v="5"/>
    <n v="7"/>
    <n v="0"/>
    <s v="não"/>
    <n v="7.9999999999999991"/>
    <n v="4119.9917999999998"/>
    <n v="514.99900000000002"/>
    <s v="NÃO"/>
    <n v="1029.9980000000005"/>
    <s v="SIM"/>
    <n v="1029.9980000000005"/>
    <n v="1029.9980000000005"/>
    <n v="1029.9980000000005"/>
  </r>
  <r>
    <x v="1"/>
    <s v="Leste do Sul"/>
    <x v="15"/>
    <s v="31061 - Viçosa"/>
    <x v="0"/>
    <n v="0"/>
    <n v="0"/>
    <n v="2"/>
    <n v="5240.41"/>
    <n v="4060231061"/>
    <n v="0"/>
    <n v="0"/>
    <n v="8"/>
    <n v="3"/>
    <n v="8"/>
    <n v="3"/>
    <n v="0"/>
    <n v="0"/>
    <s v=" "/>
    <n v="0"/>
    <n v="0"/>
    <n v="1549.6860999999999"/>
    <s v=""/>
    <n v="-3099.3721999999998"/>
    <s v="SIM"/>
    <n v="-3099.3721999999998"/>
    <n v="-3099.3721999999998"/>
    <n v="-3099.3721999999998"/>
  </r>
  <r>
    <x v="1"/>
    <s v="Leste do Sul"/>
    <x v="15"/>
    <s v="31061 - Viçosa"/>
    <x v="8"/>
    <n v="0"/>
    <n v="0"/>
    <n v="2"/>
    <n v="1171.8800000000001"/>
    <n v="4060231061"/>
    <n v="0"/>
    <n v="0"/>
    <n v="8"/>
    <n v="3"/>
    <n v="8"/>
    <n v="3"/>
    <n v="0"/>
    <n v="0"/>
    <s v=" "/>
    <n v="0"/>
    <n v="0"/>
    <n v="1500.8532"/>
    <s v=""/>
    <n v="-3001.7064"/>
    <s v="NÃO"/>
    <n v="-1171.8800000000001"/>
    <n v="-3001.7064"/>
    <n v="-1171.8800000000001"/>
  </r>
  <r>
    <x v="1"/>
    <s v="Leste do Sul"/>
    <x v="15"/>
    <s v="31061 - Viçosa"/>
    <x v="16"/>
    <n v="3"/>
    <n v="2770.0680000000002"/>
    <n v="1"/>
    <n v="477.04"/>
    <n v="4060231061"/>
    <n v="1"/>
    <n v="3.5000000000000004"/>
    <n v="8"/>
    <n v="3"/>
    <n v="8"/>
    <n v="3"/>
    <n v="3"/>
    <n v="0"/>
    <s v="não"/>
    <n v="3.5000000000000004"/>
    <n v="3231.7458000000001"/>
    <n v="923.35590000000002"/>
    <s v="NÃO"/>
    <n v="1846.7118"/>
    <s v="NÃO"/>
    <n v="1846.7118"/>
    <n v="1846.7118"/>
    <n v="1846.7118"/>
  </r>
  <r>
    <x v="1"/>
    <s v="Leste do Sul"/>
    <x v="15"/>
    <s v="31061 - Viçosa"/>
    <x v="18"/>
    <n v="3.9999999999999996"/>
    <n v="2059.9962"/>
    <n v="2"/>
    <n v="898.06"/>
    <n v="4060231061"/>
    <n v="2"/>
    <n v="4.5"/>
    <n v="8"/>
    <n v="3"/>
    <n v="5"/>
    <n v="2"/>
    <n v="5"/>
    <n v="0"/>
    <s v="não"/>
    <n v="4.5"/>
    <n v="2317.4958000000001"/>
    <n v="514.99900000000002"/>
    <s v="NÃO"/>
    <n v="1029.9979999999998"/>
    <s v="NÃO"/>
    <n v="1029.9979999999998"/>
    <n v="1029.9979999999998"/>
    <n v="1029.9979999999998"/>
  </r>
  <r>
    <x v="1"/>
    <s v="Nordeste"/>
    <x v="16"/>
    <s v="31062 - Águas Formosas"/>
    <x v="0"/>
    <n v="0.49999999999999994"/>
    <n v="774.84299999999996"/>
    <n v="0"/>
    <n v="0"/>
    <n v="4060231062"/>
    <n v="0"/>
    <n v="0"/>
    <n v="3.5"/>
    <n v="0"/>
    <n v="3.5"/>
    <n v="0"/>
    <n v="0"/>
    <n v="0"/>
    <s v=" "/>
    <n v="0.49999999999999994"/>
    <n v="774.84299999999996"/>
    <n v="1549.6860999999999"/>
    <s v="NÃO"/>
    <n v="774.84304999999983"/>
    <m/>
    <n v="774.84304999999983"/>
    <n v="774.84304999999983"/>
    <n v="774.84304999999983"/>
  </r>
  <r>
    <x v="1"/>
    <s v="Nordeste"/>
    <x v="16"/>
    <s v="31062 - Águas Formosas"/>
    <x v="12"/>
    <n v="2.5"/>
    <n v="7167.2226000000001"/>
    <n v="0"/>
    <n v="0"/>
    <n v="4060231062"/>
    <n v="0"/>
    <n v="0"/>
    <n v="3.5"/>
    <n v="0"/>
    <n v="3.5"/>
    <n v="0"/>
    <n v="0"/>
    <n v="0"/>
    <s v=" "/>
    <n v="3"/>
    <n v="8600.6669999999995"/>
    <n v="2866.8890999999999"/>
    <s v="NÃO"/>
    <n v="7167.2227499999999"/>
    <m/>
    <n v="7167.2227499999999"/>
    <n v="7167.2227499999999"/>
    <n v="7167.2227499999999"/>
  </r>
  <r>
    <x v="1"/>
    <s v="Nordeste"/>
    <x v="16"/>
    <s v="31063 - Almenara"/>
    <x v="0"/>
    <n v="1.9999999999999998"/>
    <n v="3099.3719999999998"/>
    <n v="0"/>
    <n v="0"/>
    <n v="4060231063"/>
    <n v="0"/>
    <n v="0"/>
    <n v="11"/>
    <n v="2"/>
    <n v="11"/>
    <n v="2"/>
    <n v="0"/>
    <n v="0"/>
    <s v=" "/>
    <n v="2.5"/>
    <n v="3874.2150000000001"/>
    <n v="1549.6860999999999"/>
    <s v="NÃO"/>
    <n v="3099.3721999999993"/>
    <m/>
    <n v="3099.3721999999993"/>
    <n v="3099.3721999999993"/>
    <n v="3099.3721999999993"/>
  </r>
  <r>
    <x v="1"/>
    <s v="Nordeste"/>
    <x v="16"/>
    <s v="31063 - Almenara"/>
    <x v="12"/>
    <n v="7.5"/>
    <n v="21501.668399999999"/>
    <n v="2"/>
    <n v="5538.99"/>
    <n v="4060231063"/>
    <n v="2"/>
    <n v="8.5"/>
    <n v="11"/>
    <n v="2"/>
    <n v="11"/>
    <n v="2"/>
    <n v="11"/>
    <n v="0"/>
    <s v="não"/>
    <n v="8.5"/>
    <n v="24368.557199999999"/>
    <n v="2866.8890999999999"/>
    <s v="NÃO"/>
    <n v="15767.89005"/>
    <s v="NÃO"/>
    <n v="15767.89005"/>
    <n v="15767.89005"/>
    <n v="15767.89005"/>
  </r>
  <r>
    <x v="1"/>
    <s v="Nordeste"/>
    <x v="16"/>
    <s v="31064 - Araçuaí"/>
    <x v="0"/>
    <n v="0.99999999999999989"/>
    <n v="1549.6859999999999"/>
    <n v="1"/>
    <n v="457.34"/>
    <n v="4060231064"/>
    <n v="1"/>
    <n v="0.99999999999999989"/>
    <n v="5.5"/>
    <n v="1"/>
    <n v="5.5"/>
    <n v="1"/>
    <n v="6"/>
    <n v="0"/>
    <s v="não"/>
    <n v="0.99999999999999989"/>
    <n v="1549.6859999999999"/>
    <n v="1549.6860999999999"/>
    <s v="NÃO"/>
    <n v="-1.7204971891615627E-13"/>
    <s v="NÃO"/>
    <n v="-5.0774939808206906E-14"/>
    <n v="-1.7204971891615627E-13"/>
    <n v="-5.0774939808206906E-14"/>
  </r>
  <r>
    <x v="1"/>
    <s v="Nordeste"/>
    <x v="16"/>
    <s v="31064 - Araçuaí"/>
    <x v="12"/>
    <n v="3.9999999999999996"/>
    <n v="11467.556399999999"/>
    <n v="0"/>
    <n v="0"/>
    <n v="4060231064"/>
    <n v="0"/>
    <n v="0"/>
    <n v="5.5"/>
    <n v="1"/>
    <n v="-0.5"/>
    <n v="0"/>
    <n v="0"/>
    <n v="0"/>
    <s v=" "/>
    <n v="4.5"/>
    <n v="12901.0008"/>
    <n v="2866.8890999999999"/>
    <s v="NÃO"/>
    <n v="11467.556399999998"/>
    <m/>
    <n v="11467.556399999998"/>
    <n v="11467.556399999998"/>
    <n v="11467.556399999998"/>
  </r>
  <r>
    <x v="1"/>
    <s v="Nordeste"/>
    <x v="16"/>
    <s v="31065 - Itaobim"/>
    <x v="0"/>
    <n v="0.99999999999999989"/>
    <n v="1549.6859999999999"/>
    <n v="0"/>
    <n v="0"/>
    <n v="4060231065"/>
    <n v="0"/>
    <n v="0"/>
    <n v="4.9999999999999991"/>
    <n v="0"/>
    <n v="4.9999999999999991"/>
    <n v="0"/>
    <n v="0"/>
    <n v="0"/>
    <s v=" "/>
    <n v="0.99999999999999989"/>
    <n v="1549.6859999999999"/>
    <n v="1549.6860999999999"/>
    <s v="NÃO"/>
    <n v="1549.6860999999997"/>
    <m/>
    <n v="1549.6860999999997"/>
    <n v="1549.6860999999997"/>
    <n v="1549.6860999999997"/>
  </r>
  <r>
    <x v="1"/>
    <s v="Nordeste"/>
    <x v="16"/>
    <s v="31065 - Itaobim"/>
    <x v="12"/>
    <n v="3.5000000000000004"/>
    <n v="10034.111999999999"/>
    <n v="0"/>
    <n v="0"/>
    <n v="4060231065"/>
    <n v="0"/>
    <n v="0"/>
    <n v="4.9999999999999991"/>
    <n v="0"/>
    <n v="4.9999999999999991"/>
    <n v="0"/>
    <n v="0"/>
    <n v="0"/>
    <s v=" "/>
    <n v="3.9999999999999996"/>
    <n v="11467.556399999999"/>
    <n v="2866.8890999999999"/>
    <s v="NÃO"/>
    <n v="10034.111850000001"/>
    <m/>
    <n v="10034.111850000001"/>
    <n v="10034.111850000001"/>
    <n v="10034.111850000001"/>
  </r>
  <r>
    <x v="1"/>
    <s v="Nordeste"/>
    <x v="16"/>
    <s v="31066 - Nanuque"/>
    <x v="0"/>
    <n v="0.49999999999999994"/>
    <n v="774.84299999999996"/>
    <n v="0"/>
    <n v="0"/>
    <n v="4060231066"/>
    <n v="0"/>
    <n v="0"/>
    <n v="4.4999999999999991"/>
    <n v="0"/>
    <n v="4.4999999999999991"/>
    <n v="0"/>
    <n v="0"/>
    <n v="0"/>
    <s v=" "/>
    <n v="0.49999999999999994"/>
    <n v="774.84299999999996"/>
    <n v="1549.6860999999999"/>
    <s v="NÃO"/>
    <n v="774.84304999999983"/>
    <m/>
    <n v="774.84304999999983"/>
    <n v="774.84304999999983"/>
    <n v="774.84304999999983"/>
  </r>
  <r>
    <x v="1"/>
    <s v="Nordeste"/>
    <x v="16"/>
    <s v="31066 - Nanuque"/>
    <x v="15"/>
    <n v="0"/>
    <n v="0"/>
    <n v="1"/>
    <n v="428.64"/>
    <n v="4060231066"/>
    <n v="0"/>
    <n v="0"/>
    <n v="4.4999999999999991"/>
    <n v="0"/>
    <n v="4.4999999999999991"/>
    <n v="0"/>
    <n v="0"/>
    <n v="0"/>
    <s v=" "/>
    <n v="0"/>
    <n v="0"/>
    <n v="464.55"/>
    <s v=""/>
    <n v="-464.55"/>
    <s v="NÃO"/>
    <n v="-428.64"/>
    <n v="-464.55"/>
    <n v="-428.64"/>
  </r>
  <r>
    <x v="1"/>
    <s v="Nordeste"/>
    <x v="16"/>
    <s v="31066 - Nanuque"/>
    <x v="12"/>
    <n v="3"/>
    <n v="8600.6669999999995"/>
    <n v="0"/>
    <n v="0"/>
    <n v="4060231066"/>
    <n v="0"/>
    <n v="0"/>
    <n v="4.4999999999999991"/>
    <n v="0"/>
    <n v="4.4999999999999991"/>
    <n v="0"/>
    <n v="0"/>
    <n v="0"/>
    <s v=" "/>
    <n v="3.9999999999999996"/>
    <n v="11467.556399999999"/>
    <n v="2866.8890999999999"/>
    <s v="NÃO"/>
    <n v="8600.6672999999992"/>
    <m/>
    <n v="8600.6672999999992"/>
    <n v="8600.6672999999992"/>
    <n v="8600.6672999999992"/>
  </r>
  <r>
    <x v="1"/>
    <s v="Nordeste"/>
    <x v="16"/>
    <s v="31067 - Padre Paraíso"/>
    <x v="0"/>
    <n v="0.49999999999999994"/>
    <n v="774.84299999999996"/>
    <n v="0"/>
    <n v="0"/>
    <n v="4060231067"/>
    <n v="0"/>
    <n v="0"/>
    <n v="3.5"/>
    <n v="4"/>
    <n v="3.5"/>
    <n v="4"/>
    <n v="0"/>
    <n v="0"/>
    <s v=" "/>
    <n v="0.49999999999999994"/>
    <n v="774.84299999999996"/>
    <n v="1549.6860999999999"/>
    <s v="NÃO"/>
    <n v="774.84304999999983"/>
    <m/>
    <n v="774.84304999999983"/>
    <n v="774.84304999999983"/>
    <n v="774.84304999999983"/>
  </r>
  <r>
    <x v="1"/>
    <s v="Nordeste"/>
    <x v="16"/>
    <s v="31067 - Padre Paraíso"/>
    <x v="15"/>
    <n v="0"/>
    <n v="0"/>
    <n v="1"/>
    <n v="428.64"/>
    <n v="4060231067"/>
    <n v="0"/>
    <n v="0"/>
    <n v="3.5"/>
    <n v="4"/>
    <n v="3.5"/>
    <n v="4"/>
    <n v="0"/>
    <n v="0"/>
    <s v=" "/>
    <n v="0"/>
    <n v="0"/>
    <n v="464.55"/>
    <s v=""/>
    <n v="-464.55"/>
    <s v="NÃO"/>
    <n v="-428.64"/>
    <n v="-464.55"/>
    <n v="-428.64"/>
  </r>
  <r>
    <x v="1"/>
    <s v="Nordeste"/>
    <x v="16"/>
    <s v="31067 - Padre Paraíso"/>
    <x v="12"/>
    <n v="2.5"/>
    <n v="7167.2226000000001"/>
    <n v="4"/>
    <n v="9056.7800000000007"/>
    <n v="4060231067"/>
    <n v="4"/>
    <n v="3"/>
    <n v="3.5"/>
    <n v="4"/>
    <n v="3.5"/>
    <n v="4"/>
    <n v="4"/>
    <n v="0"/>
    <s v="não"/>
    <n v="3"/>
    <n v="8600.6669999999995"/>
    <n v="2866.8890999999999"/>
    <s v="NÃO"/>
    <n v="-4300.3336499999996"/>
    <s v="NÃO"/>
    <n v="-3396.2925000000005"/>
    <n v="-4300.3336499999996"/>
    <n v="-3396.2925000000005"/>
  </r>
  <r>
    <x v="1"/>
    <s v="Nordeste"/>
    <x v="16"/>
    <s v="31068 - Pedra Azul"/>
    <x v="0"/>
    <n v="0.49999999999999994"/>
    <n v="774.84299999999996"/>
    <n v="0"/>
    <n v="0"/>
    <n v="4060231068"/>
    <n v="0"/>
    <n v="0"/>
    <n v="3.4999999999999996"/>
    <n v="0"/>
    <n v="3.4999999999999996"/>
    <n v="0"/>
    <n v="0"/>
    <n v="0"/>
    <s v=" "/>
    <n v="0.49999999999999994"/>
    <n v="774.84299999999996"/>
    <n v="1549.6860999999999"/>
    <s v="NÃO"/>
    <n v="774.84304999999983"/>
    <m/>
    <n v="774.84304999999983"/>
    <n v="774.84304999999983"/>
    <n v="774.84304999999983"/>
  </r>
  <r>
    <x v="1"/>
    <s v="Nordeste"/>
    <x v="16"/>
    <s v="31068 - Pedra Azul"/>
    <x v="14"/>
    <n v="1.5"/>
    <n v="2482.6992"/>
    <n v="0"/>
    <n v="0"/>
    <n v="4060231068"/>
    <n v="0"/>
    <n v="0"/>
    <n v="3.4999999999999996"/>
    <n v="0"/>
    <n v="3.4999999999999996"/>
    <n v="0"/>
    <n v="0"/>
    <n v="0"/>
    <s v=" "/>
    <n v="1.9999999999999998"/>
    <n v="3310.2654000000002"/>
    <n v="1655.1328000000001"/>
    <s v="NÃO"/>
    <n v="2482.6992"/>
    <m/>
    <n v="2482.6992"/>
    <n v="2482.6992"/>
    <n v="2482.6992"/>
  </r>
  <r>
    <x v="1"/>
    <s v="Nordeste"/>
    <x v="16"/>
    <s v="31068 - Pedra Azul"/>
    <x v="12"/>
    <n v="0.99999999999999989"/>
    <n v="2866.8888000000002"/>
    <n v="0"/>
    <n v="0"/>
    <n v="4060231068"/>
    <n v="0"/>
    <n v="0"/>
    <n v="3.4999999999999996"/>
    <n v="0"/>
    <n v="3.4999999999999996"/>
    <n v="0"/>
    <n v="0"/>
    <n v="0"/>
    <s v=" "/>
    <n v="0.99999999999999989"/>
    <n v="2866.8888000000002"/>
    <n v="2866.8890999999999"/>
    <s v="NÃO"/>
    <n v="2866.8890999999994"/>
    <m/>
    <n v="2866.8890999999994"/>
    <n v="2866.8890999999994"/>
    <n v="2866.8890999999994"/>
  </r>
  <r>
    <x v="1"/>
    <s v="Nordeste"/>
    <x v="16"/>
    <s v="31069 - Teófilo Otoni/Malacacheta/Itambacuri"/>
    <x v="0"/>
    <n v="3.5000000000000004"/>
    <n v="5423.9016000000001"/>
    <n v="0"/>
    <n v="0"/>
    <n v="4060231069"/>
    <n v="0"/>
    <n v="0"/>
    <n v="19.5"/>
    <n v="6"/>
    <n v="19.5"/>
    <n v="6"/>
    <n v="0"/>
    <n v="0"/>
    <s v=" "/>
    <n v="3.9999999999999996"/>
    <n v="6198.7446"/>
    <n v="1549.6860999999999"/>
    <s v="NÃO"/>
    <n v="5423.9013500000001"/>
    <m/>
    <n v="5423.9013500000001"/>
    <n v="5423.9013500000001"/>
    <n v="5423.9013500000001"/>
  </r>
  <r>
    <x v="1"/>
    <s v="Nordeste"/>
    <x v="16"/>
    <s v="31069 - Teófilo Otoni/Malacacheta/Itambacuri"/>
    <x v="15"/>
    <n v="0"/>
    <n v="0"/>
    <n v="8"/>
    <n v="3429.12"/>
    <n v="4060231069"/>
    <n v="0"/>
    <n v="0"/>
    <n v="19.5"/>
    <n v="6"/>
    <n v="19.5"/>
    <n v="6"/>
    <n v="0"/>
    <n v="0"/>
    <s v=" "/>
    <n v="0"/>
    <n v="0"/>
    <n v="464.55"/>
    <s v=""/>
    <n v="-3716.4"/>
    <s v="NÃO"/>
    <n v="-3429.12"/>
    <n v="-3716.4"/>
    <n v="-3429.12"/>
  </r>
  <r>
    <x v="1"/>
    <s v="Nordeste"/>
    <x v="16"/>
    <s v="31069 - Teófilo Otoni/Malacacheta/Itambacuri"/>
    <x v="12"/>
    <n v="12.999999999999998"/>
    <n v="37269.557999999997"/>
    <n v="6"/>
    <n v="14727.09"/>
    <n v="4060231069"/>
    <n v="6"/>
    <n v="15.500000000000002"/>
    <n v="19.5"/>
    <n v="6"/>
    <n v="19.5"/>
    <n v="6"/>
    <n v="20"/>
    <n v="0"/>
    <s v="não"/>
    <n v="15.500000000000002"/>
    <n v="44436.781199999998"/>
    <n v="2866.8890999999999"/>
    <s v="NÃO"/>
    <n v="20068.223699999995"/>
    <s v="NÃO"/>
    <n v="20068.223699999995"/>
    <n v="20068.223699999995"/>
    <n v="20068.223699999995"/>
  </r>
  <r>
    <x v="1"/>
    <s v="Triângulo do Sul"/>
    <x v="17"/>
    <s v="31070 - Araxá"/>
    <x v="0"/>
    <n v="0"/>
    <n v="0"/>
    <n v="1"/>
    <n v="2578.19"/>
    <n v="4060231070"/>
    <n v="0"/>
    <n v="0"/>
    <n v="10"/>
    <n v="3"/>
    <n v="10"/>
    <n v="3"/>
    <n v="0"/>
    <n v="0"/>
    <s v=" "/>
    <n v="0"/>
    <n v="0"/>
    <n v="1549.6860999999999"/>
    <s v=""/>
    <n v="-1549.6860999999999"/>
    <s v="SIM"/>
    <n v="-1549.6860999999999"/>
    <n v="-1549.6860999999999"/>
    <n v="-1549.6860999999999"/>
  </r>
  <r>
    <x v="1"/>
    <s v="Triângulo do Sul"/>
    <x v="17"/>
    <s v="31070 - Araxá"/>
    <x v="5"/>
    <n v="0"/>
    <n v="0"/>
    <n v="1"/>
    <n v="1392.56"/>
    <n v="4060231070"/>
    <n v="0"/>
    <n v="0"/>
    <n v="10"/>
    <n v="3"/>
    <n v="10"/>
    <n v="3"/>
    <n v="0"/>
    <n v="0"/>
    <s v=" "/>
    <n v="0"/>
    <n v="0"/>
    <n v="1978.02"/>
    <s v=""/>
    <n v="-1978.02"/>
    <s v="NÃO"/>
    <n v="-1392.56"/>
    <n v="-1978.02"/>
    <n v="-1392.56"/>
  </r>
  <r>
    <x v="1"/>
    <s v="Triângulo do Sul"/>
    <x v="17"/>
    <s v="31070 - Araxá"/>
    <x v="19"/>
    <n v="8.5"/>
    <n v="11710.707"/>
    <n v="3"/>
    <n v="1882.13"/>
    <n v="4060231070"/>
    <n v="3"/>
    <n v="10"/>
    <n v="10"/>
    <n v="3"/>
    <n v="10"/>
    <n v="3"/>
    <n v="10"/>
    <n v="0"/>
    <s v="não"/>
    <n v="10"/>
    <n v="13777.302"/>
    <n v="1377.7302"/>
    <s v="NÃO"/>
    <n v="7577.5160999999998"/>
    <s v="NÃO"/>
    <n v="7577.5160999999998"/>
    <n v="7577.5160999999998"/>
    <n v="7577.5160999999998"/>
  </r>
  <r>
    <x v="1"/>
    <s v="Triângulo do Sul"/>
    <x v="17"/>
    <s v="31071 - Frutal/Iturama"/>
    <x v="19"/>
    <n v="8.5"/>
    <n v="11710.707"/>
    <n v="1"/>
    <n v="428.64"/>
    <n v="4060231071"/>
    <n v="1"/>
    <n v="10"/>
    <n v="10"/>
    <n v="1"/>
    <n v="10"/>
    <n v="1"/>
    <n v="10"/>
    <n v="0"/>
    <s v="não"/>
    <n v="10"/>
    <n v="13777.302"/>
    <n v="1377.7302"/>
    <s v="NÃO"/>
    <n v="10332.976500000001"/>
    <s v="NÃO"/>
    <n v="10332.976500000001"/>
    <n v="10332.976500000001"/>
    <n v="10332.976500000001"/>
  </r>
  <r>
    <x v="1"/>
    <s v="Triângulo do Sul"/>
    <x v="17"/>
    <s v="31072 - Uberaba"/>
    <x v="19"/>
    <n v="19"/>
    <n v="26176.873800000001"/>
    <n v="11"/>
    <n v="12914.18"/>
    <n v="4060231072"/>
    <n v="11"/>
    <n v="22.5"/>
    <n v="22.5"/>
    <n v="11"/>
    <n v="22.5"/>
    <n v="11"/>
    <n v="23"/>
    <n v="0"/>
    <s v="não"/>
    <n v="22.5"/>
    <n v="30998.929199999999"/>
    <n v="1377.7302"/>
    <s v="NÃO"/>
    <n v="11021.8416"/>
    <s v="NÃO"/>
    <n v="11021.8416"/>
    <n v="11021.8416"/>
    <n v="11021.8416"/>
  </r>
  <r>
    <x v="1"/>
    <s v="Triângulo do Norte"/>
    <x v="18"/>
    <s v="31073 - Ituiutaba"/>
    <x v="6"/>
    <n v="9.5"/>
    <n v="24151.0452"/>
    <n v="4"/>
    <n v="11972.66"/>
    <n v="4060231073"/>
    <n v="4"/>
    <n v="11"/>
    <n v="11"/>
    <n v="4"/>
    <n v="11"/>
    <n v="4"/>
    <n v="11"/>
    <n v="0"/>
    <s v="não"/>
    <n v="11"/>
    <n v="27964.367999999999"/>
    <n v="2542.2152999999998"/>
    <s v="NÃO"/>
    <n v="13982.184149999999"/>
    <s v="SIM"/>
    <n v="13982.184149999999"/>
    <n v="13982.184149999999"/>
    <n v="13982.184149999999"/>
  </r>
  <r>
    <x v="1"/>
    <s v="Triângulo do Norte"/>
    <x v="18"/>
    <s v="31074 - Patrocínio/Monte Carmelo"/>
    <x v="0"/>
    <n v="0"/>
    <n v="0"/>
    <n v="1"/>
    <n v="2421.2800000000002"/>
    <n v="4060231074"/>
    <n v="0"/>
    <n v="0"/>
    <n v="11.5"/>
    <n v="2"/>
    <n v="11.5"/>
    <n v="2"/>
    <n v="0"/>
    <n v="0"/>
    <s v=" "/>
    <n v="0"/>
    <n v="0"/>
    <n v="1549.6860999999999"/>
    <s v=""/>
    <n v="-1549.6860999999999"/>
    <s v="SIM"/>
    <n v="-1549.6860999999999"/>
    <n v="-1549.6860999999999"/>
    <n v="-1549.6860999999999"/>
  </r>
  <r>
    <x v="1"/>
    <s v="Triângulo do Norte"/>
    <x v="18"/>
    <s v="31074 - Patrocínio/Monte Carmelo"/>
    <x v="6"/>
    <n v="10"/>
    <n v="25422.152999999998"/>
    <n v="2"/>
    <n v="3933.81"/>
    <n v="4060231074"/>
    <n v="2"/>
    <n v="11.5"/>
    <n v="11.5"/>
    <n v="2"/>
    <n v="11.5"/>
    <n v="2"/>
    <n v="12"/>
    <n v="0"/>
    <s v="não"/>
    <n v="11.5"/>
    <n v="29235.4758"/>
    <n v="2542.2152999999998"/>
    <s v="NÃO"/>
    <n v="20337.722399999999"/>
    <s v="NÃO"/>
    <n v="20337.722399999999"/>
    <n v="20337.722399999999"/>
    <n v="20337.722399999999"/>
  </r>
  <r>
    <x v="1"/>
    <s v="Triângulo do Norte"/>
    <x v="18"/>
    <s v="31075 - Uberlândia/Araguari"/>
    <x v="6"/>
    <n v="43.5"/>
    <n v="110586.3654"/>
    <n v="44"/>
    <n v="166581.03"/>
    <n v="4060231075"/>
    <n v="44"/>
    <n v="51"/>
    <n v="51"/>
    <n v="44"/>
    <n v="51"/>
    <n v="44"/>
    <n v="51"/>
    <n v="0"/>
    <s v="não"/>
    <n v="51"/>
    <n v="129652.9806"/>
    <n v="2542.2152999999998"/>
    <s v="NÃO"/>
    <n v="-1271.1076499999999"/>
    <s v="SIM"/>
    <n v="-1271.1076499999999"/>
    <n v="-1271.1076499999999"/>
    <n v="-1271.1076499999999"/>
  </r>
  <r>
    <x v="1"/>
    <s v="Norte"/>
    <x v="13"/>
    <s v="31076 - Manga"/>
    <x v="14"/>
    <n v="3"/>
    <n v="4965.3984"/>
    <n v="0"/>
    <n v="0"/>
    <n v="4060231076"/>
    <n v="0"/>
    <n v="0"/>
    <n v="3.5000000000000004"/>
    <n v="0"/>
    <n v="3.5000000000000004"/>
    <n v="0"/>
    <n v="0"/>
    <n v="0"/>
    <s v=" "/>
    <n v="3.5000000000000004"/>
    <n v="5792.9646000000002"/>
    <n v="1655.1328000000001"/>
    <s v="NÃO"/>
    <n v="4965.3984"/>
    <m/>
    <n v="4965.3984"/>
    <n v="4965.3984"/>
    <n v="4965.3984"/>
  </r>
  <r>
    <x v="1"/>
    <s v="Noroeste"/>
    <x v="14"/>
    <s v="31077 - João Pinheiro"/>
    <x v="0"/>
    <n v="0"/>
    <n v="0"/>
    <n v="1"/>
    <n v="436.64"/>
    <n v="4060231077"/>
    <n v="0"/>
    <n v="0"/>
    <n v="4"/>
    <n v="1"/>
    <n v="4"/>
    <n v="1"/>
    <n v="0"/>
    <n v="0"/>
    <s v=" "/>
    <n v="0"/>
    <n v="0"/>
    <n v="1549.6860999999999"/>
    <s v=""/>
    <n v="-1549.6860999999999"/>
    <s v="NÃO"/>
    <n v="-436.64"/>
    <n v="-1549.6860999999999"/>
    <n v="-436.64"/>
  </r>
  <r>
    <x v="1"/>
    <s v="Noroeste"/>
    <x v="14"/>
    <s v="31077 - João Pinheiro"/>
    <x v="2"/>
    <n v="1.9999999999999998"/>
    <n v="1424.9988000000001"/>
    <n v="0"/>
    <n v="0"/>
    <n v="4060231077"/>
    <n v="0"/>
    <n v="0"/>
    <n v="4"/>
    <n v="1"/>
    <n v="4"/>
    <n v="1"/>
    <n v="0"/>
    <n v="0"/>
    <s v=" "/>
    <n v="2.5"/>
    <n v="1781.2482"/>
    <n v="712.49929999999995"/>
    <s v="NÃO"/>
    <n v="1424.9985999999997"/>
    <m/>
    <n v="1424.9985999999997"/>
    <n v="1424.9985999999997"/>
    <n v="1424.9985999999997"/>
  </r>
  <r>
    <x v="1"/>
    <s v="Noroeste"/>
    <x v="14"/>
    <s v="31077 - João Pinheiro"/>
    <x v="19"/>
    <n v="1.5"/>
    <n v="2066.5949999999998"/>
    <n v="1"/>
    <n v="436.64"/>
    <n v="4060231077"/>
    <n v="1"/>
    <n v="1.5"/>
    <n v="4"/>
    <n v="1"/>
    <n v="4"/>
    <n v="1"/>
    <n v="4"/>
    <n v="0"/>
    <s v="não"/>
    <n v="1.5"/>
    <n v="2066.5949999999998"/>
    <n v="1377.7302"/>
    <s v="NÃO"/>
    <n v="688.86509999999998"/>
    <s v="NÃO"/>
    <n v="688.86509999999998"/>
    <n v="688.86509999999998"/>
    <n v="688.86509999999998"/>
  </r>
  <r>
    <x v="2"/>
    <s v="Sul"/>
    <x v="0"/>
    <s v="31001 - Alfenas/Machado"/>
    <x v="1"/>
    <n v="0"/>
    <n v="0"/>
    <n v="3"/>
    <n v="16912.439999999999"/>
    <n v="4060331001"/>
    <n v="0"/>
    <n v="0"/>
    <n v="71"/>
    <n v="41"/>
    <n v="71"/>
    <n v="41"/>
    <n v="0"/>
    <n v="0"/>
    <s v=" "/>
    <n v="0"/>
    <n v="0"/>
    <n v="5611.0918000000001"/>
    <s v=""/>
    <n v="-16833.275399999999"/>
    <s v="SIM"/>
    <n v="-16833.275399999999"/>
    <n v="-16833.275399999999"/>
    <n v="-16833.275399999999"/>
  </r>
  <r>
    <x v="2"/>
    <s v="Sul"/>
    <x v="0"/>
    <s v="31001 - Alfenas/Machado"/>
    <x v="2"/>
    <n v="0"/>
    <n v="0"/>
    <n v="14"/>
    <n v="76614.25"/>
    <n v="4060331001"/>
    <n v="0"/>
    <n v="0"/>
    <n v="71"/>
    <n v="41"/>
    <n v="71"/>
    <n v="41"/>
    <n v="0"/>
    <n v="0"/>
    <s v=" "/>
    <n v="0"/>
    <n v="0"/>
    <n v="6065.5941000000003"/>
    <s v=""/>
    <n v="-84918.3174"/>
    <s v="NÃO"/>
    <n v="-76614.25"/>
    <n v="-84918.3174"/>
    <n v="-76614.25"/>
  </r>
  <r>
    <x v="2"/>
    <s v="Sul"/>
    <x v="0"/>
    <s v="31001 - Alfenas/Machado"/>
    <x v="3"/>
    <n v="60.500000000000007"/>
    <n v="339471.054"/>
    <n v="41"/>
    <n v="214637.6"/>
    <n v="4060331001"/>
    <n v="41"/>
    <n v="71"/>
    <n v="71"/>
    <n v="41"/>
    <n v="71"/>
    <n v="41"/>
    <n v="71"/>
    <n v="0"/>
    <s v="não"/>
    <n v="71"/>
    <n v="398387.51760000002"/>
    <n v="5611.0918000000001"/>
    <s v="NÃO"/>
    <n v="109416.29010000004"/>
    <s v="NÃO"/>
    <n v="109416.29010000004"/>
    <n v="109416.29010000004"/>
    <n v="109416.29010000004"/>
  </r>
  <r>
    <x v="2"/>
    <s v="Sul"/>
    <x v="0"/>
    <s v="31001 - Alfenas/Machado"/>
    <x v="4"/>
    <n v="0"/>
    <n v="0"/>
    <n v="7"/>
    <n v="36806.5"/>
    <n v="4060331001"/>
    <n v="0"/>
    <n v="0"/>
    <n v="71"/>
    <n v="41"/>
    <n v="0"/>
    <n v="0"/>
    <n v="0"/>
    <n v="0"/>
    <s v=" "/>
    <n v="0"/>
    <n v="0"/>
    <n v="6272.7227000000003"/>
    <s v=""/>
    <n v="-43909.058900000004"/>
    <s v="NÃO"/>
    <n v="-36806.5"/>
    <n v="-43909.058900000004"/>
    <n v="-36806.5"/>
  </r>
  <r>
    <x v="2"/>
    <s v="Sul"/>
    <x v="0"/>
    <s v="31001 - Alfenas/Machado"/>
    <x v="5"/>
    <n v="0"/>
    <n v="0"/>
    <n v="5"/>
    <n v="28563.67"/>
    <n v="4060331001"/>
    <n v="0"/>
    <n v="0"/>
    <n v="71"/>
    <n v="41"/>
    <n v="0"/>
    <n v="0"/>
    <n v="0"/>
    <n v="0"/>
    <s v=" "/>
    <n v="0"/>
    <n v="0"/>
    <n v="5611.0918000000001"/>
    <s v=""/>
    <n v="-28055.459000000003"/>
    <s v="SIM"/>
    <n v="-28055.459000000003"/>
    <n v="-28055.459000000003"/>
    <n v="-28055.459000000003"/>
  </r>
  <r>
    <x v="2"/>
    <s v="Sul"/>
    <x v="0"/>
    <s v="31001 - Alfenas/Machado"/>
    <x v="7"/>
    <n v="0"/>
    <n v="0"/>
    <n v="17"/>
    <n v="82435.509999999995"/>
    <n v="4060331001"/>
    <n v="0"/>
    <n v="0"/>
    <n v="71"/>
    <n v="41"/>
    <n v="0"/>
    <n v="0"/>
    <n v="0"/>
    <n v="0"/>
    <s v=" "/>
    <n v="0"/>
    <n v="0"/>
    <n v="5611.0918000000001"/>
    <s v=""/>
    <n v="-95388.560599999997"/>
    <s v="NÃO"/>
    <n v="-82435.509999999995"/>
    <n v="-95388.560599999997"/>
    <n v="-82435.509999999995"/>
  </r>
  <r>
    <x v="2"/>
    <s v="Sul"/>
    <x v="0"/>
    <s v="31002 - Guaxupé"/>
    <x v="1"/>
    <n v="0"/>
    <n v="0"/>
    <n v="2"/>
    <n v="11287.57"/>
    <n v="4060331002"/>
    <n v="0"/>
    <n v="0"/>
    <n v="35"/>
    <n v="20"/>
    <n v="35"/>
    <n v="20"/>
    <n v="0"/>
    <n v="0"/>
    <s v=" "/>
    <n v="0"/>
    <n v="0"/>
    <n v="5611.0918000000001"/>
    <s v=""/>
    <n v="-11222.1836"/>
    <s v="SIM"/>
    <n v="-11222.1836"/>
    <n v="-11222.1836"/>
    <n v="-11222.1836"/>
  </r>
  <r>
    <x v="2"/>
    <s v="Sul"/>
    <x v="0"/>
    <s v="31002 - Guaxupé"/>
    <x v="2"/>
    <n v="0"/>
    <n v="0"/>
    <n v="5"/>
    <n v="31811.78"/>
    <n v="4060331002"/>
    <n v="0"/>
    <n v="0"/>
    <n v="35"/>
    <n v="20"/>
    <n v="35"/>
    <n v="20"/>
    <n v="0"/>
    <n v="0"/>
    <s v=" "/>
    <n v="0"/>
    <n v="0"/>
    <n v="6065.5941000000003"/>
    <s v=""/>
    <n v="-30327.970500000003"/>
    <s v="SIM"/>
    <n v="-30327.970500000003"/>
    <n v="-30327.970500000003"/>
    <n v="-30327.970500000003"/>
  </r>
  <r>
    <x v="2"/>
    <s v="Sul"/>
    <x v="0"/>
    <s v="31002 - Guaxupé"/>
    <x v="3"/>
    <n v="30"/>
    <n v="168332.75399999999"/>
    <n v="20"/>
    <n v="99843.13"/>
    <n v="4060331002"/>
    <n v="20"/>
    <n v="35"/>
    <n v="35"/>
    <n v="20"/>
    <n v="35"/>
    <n v="20"/>
    <n v="35"/>
    <n v="0"/>
    <s v="não"/>
    <n v="35"/>
    <n v="196388.21280000001"/>
    <n v="5611.0918000000001"/>
    <s v="NÃO"/>
    <n v="56110.918000000005"/>
    <s v="NÃO"/>
    <n v="56110.918000000005"/>
    <n v="56110.918000000005"/>
    <n v="56110.918000000005"/>
  </r>
  <r>
    <x v="2"/>
    <s v="Sul"/>
    <x v="0"/>
    <s v="31002 - Guaxupé"/>
    <x v="4"/>
    <n v="0"/>
    <n v="0"/>
    <n v="2"/>
    <n v="10975.14"/>
    <n v="4060331002"/>
    <n v="0"/>
    <n v="0"/>
    <n v="35"/>
    <n v="20"/>
    <n v="0"/>
    <n v="0"/>
    <n v="0"/>
    <n v="0"/>
    <s v=" "/>
    <n v="0"/>
    <n v="0"/>
    <n v="6272.7227000000003"/>
    <s v=""/>
    <n v="-12545.445400000001"/>
    <s v="NÃO"/>
    <n v="-10975.14"/>
    <n v="-12545.445400000001"/>
    <n v="-10975.14"/>
  </r>
  <r>
    <x v="2"/>
    <s v="Sul"/>
    <x v="0"/>
    <s v="31002 - Guaxupé"/>
    <x v="5"/>
    <n v="0"/>
    <n v="0"/>
    <n v="26"/>
    <n v="137257.57"/>
    <n v="4060331002"/>
    <n v="0"/>
    <n v="0"/>
    <n v="35"/>
    <n v="20"/>
    <n v="0"/>
    <n v="0"/>
    <n v="0"/>
    <n v="0"/>
    <s v=" "/>
    <n v="0"/>
    <n v="0"/>
    <n v="5611.0918000000001"/>
    <s v=""/>
    <n v="-145888.38680000001"/>
    <s v="NÃO"/>
    <n v="-137257.57"/>
    <n v="-145888.38680000001"/>
    <n v="-137257.57"/>
  </r>
  <r>
    <x v="2"/>
    <s v="Sul"/>
    <x v="1"/>
    <s v="31003 - Itajubá"/>
    <x v="1"/>
    <n v="38.5"/>
    <n v="216027.03419999999"/>
    <n v="71"/>
    <n v="415739.05"/>
    <n v="4060331003"/>
    <n v="71"/>
    <n v="45"/>
    <n v="45"/>
    <n v="71"/>
    <n v="45"/>
    <n v="71"/>
    <n v="45"/>
    <n v="0"/>
    <s v="não"/>
    <n v="45"/>
    <n v="252499.13099999999"/>
    <n v="5611.0918000000001"/>
    <s v="SIM"/>
    <n v="-36472.096700000002"/>
    <s v="SIM"/>
    <n v="-36472.096700000002"/>
    <n v="-182360.4835"/>
    <n v="-182360.4835"/>
  </r>
  <r>
    <x v="2"/>
    <s v="Sul"/>
    <x v="1"/>
    <s v="31003 - Itajubá"/>
    <x v="4"/>
    <n v="0"/>
    <n v="0"/>
    <n v="3"/>
    <n v="15545.74"/>
    <n v="4060331003"/>
    <n v="0"/>
    <n v="0"/>
    <n v="45"/>
    <n v="71"/>
    <n v="0"/>
    <n v="0"/>
    <n v="0"/>
    <n v="0"/>
    <s v=" "/>
    <n v="0"/>
    <n v="0"/>
    <n v="6272.7227000000003"/>
    <s v=""/>
    <n v="-18818.168100000003"/>
    <s v="NÃO"/>
    <n v="-15545.739999999998"/>
    <n v="-18818.168100000003"/>
    <n v="-15545.739999999998"/>
  </r>
  <r>
    <x v="2"/>
    <s v="Sul"/>
    <x v="2"/>
    <s v="31004 - Lavras"/>
    <x v="9"/>
    <n v="0"/>
    <n v="0"/>
    <n v="1"/>
    <n v="5229.32"/>
    <n v="4060331004"/>
    <n v="0"/>
    <n v="0"/>
    <n v="39"/>
    <n v="22"/>
    <n v="39"/>
    <n v="22"/>
    <n v="0"/>
    <n v="0"/>
    <s v=" "/>
    <n v="0"/>
    <n v="0"/>
    <n v="5611.0918000000001"/>
    <s v=""/>
    <n v="-5611.0918000000001"/>
    <s v="NÃO"/>
    <n v="-5229.32"/>
    <n v="-5611.0918000000001"/>
    <n v="-5229.32"/>
  </r>
  <r>
    <x v="2"/>
    <s v="Sul"/>
    <x v="2"/>
    <s v="31004 - Lavras"/>
    <x v="1"/>
    <n v="0"/>
    <n v="0"/>
    <n v="1"/>
    <n v="5434.02"/>
    <n v="4060331004"/>
    <n v="0"/>
    <n v="0"/>
    <n v="39"/>
    <n v="22"/>
    <n v="39"/>
    <n v="22"/>
    <n v="0"/>
    <n v="0"/>
    <s v=" "/>
    <n v="0"/>
    <n v="0"/>
    <n v="5611.0918000000001"/>
    <s v=""/>
    <n v="-5611.0918000000001"/>
    <s v="NÃO"/>
    <n v="-5434.02"/>
    <n v="-5611.0918000000001"/>
    <n v="-5434.02"/>
  </r>
  <r>
    <x v="2"/>
    <s v="Sul"/>
    <x v="2"/>
    <s v="31004 - Lavras"/>
    <x v="3"/>
    <n v="0"/>
    <n v="0"/>
    <n v="2"/>
    <n v="9503.42"/>
    <n v="4060331004"/>
    <n v="0"/>
    <n v="0"/>
    <n v="39"/>
    <n v="22"/>
    <n v="39"/>
    <n v="22"/>
    <n v="0"/>
    <n v="0"/>
    <s v=" "/>
    <n v="0"/>
    <n v="0"/>
    <n v="5611.0918000000001"/>
    <s v=""/>
    <n v="-11222.1836"/>
    <s v="NÃO"/>
    <n v="-9503.42"/>
    <n v="-11222.1836"/>
    <n v="-9503.42"/>
  </r>
  <r>
    <x v="2"/>
    <s v="Sul"/>
    <x v="2"/>
    <s v="31004 - Lavras"/>
    <x v="7"/>
    <n v="33.5"/>
    <n v="187971.5754"/>
    <n v="22"/>
    <n v="112792.1"/>
    <n v="4060331004"/>
    <n v="22"/>
    <n v="39"/>
    <n v="39"/>
    <n v="22"/>
    <n v="39"/>
    <n v="22"/>
    <n v="39"/>
    <n v="0"/>
    <s v="não"/>
    <n v="39"/>
    <n v="218832.5802"/>
    <n v="5611.0918000000001"/>
    <s v="NÃO"/>
    <n v="64527.555700000004"/>
    <s v="NÃO"/>
    <n v="64527.555700000004"/>
    <n v="64527.555700000004"/>
    <n v="64527.555700000004"/>
  </r>
  <r>
    <x v="2"/>
    <s v="Sul"/>
    <x v="3"/>
    <s v="31005 - Passos/Piumhi"/>
    <x v="0"/>
    <n v="0"/>
    <n v="0"/>
    <n v="1"/>
    <n v="5386.46"/>
    <n v="4060331005"/>
    <n v="0"/>
    <n v="0"/>
    <n v="63"/>
    <n v="126"/>
    <n v="63"/>
    <n v="126"/>
    <n v="0"/>
    <n v="0"/>
    <s v=" "/>
    <n v="0"/>
    <n v="0"/>
    <n v="6096.1048000000001"/>
    <s v=""/>
    <n v="-6096.1048000000001"/>
    <s v="NÃO"/>
    <n v="-5386.46"/>
    <n v="-6096.1048000000001"/>
    <n v="-5386.46"/>
  </r>
  <r>
    <x v="2"/>
    <s v="Sul"/>
    <x v="3"/>
    <s v="31005 - Passos/Piumhi"/>
    <x v="2"/>
    <n v="53.499999999999993"/>
    <n v="324509.28419999999"/>
    <n v="126"/>
    <n v="742259.49"/>
    <n v="4060331005"/>
    <n v="126"/>
    <n v="63"/>
    <n v="63"/>
    <n v="126"/>
    <n v="63"/>
    <n v="126"/>
    <n v="63"/>
    <n v="0"/>
    <s v="não"/>
    <n v="63"/>
    <n v="382132.42859999998"/>
    <n v="6065.5941000000003"/>
    <s v="SIM"/>
    <n v="-57623.143950000049"/>
    <s v="NÃO"/>
    <n v="-55964.009166666707"/>
    <n v="-439755.57225000003"/>
    <n v="-427093.75416666665"/>
  </r>
  <r>
    <x v="2"/>
    <s v="Sul"/>
    <x v="3"/>
    <s v="31005 - Passos/Piumhi"/>
    <x v="5"/>
    <n v="0"/>
    <n v="0"/>
    <n v="10"/>
    <n v="55462.93"/>
    <n v="4060331005"/>
    <n v="0"/>
    <n v="0"/>
    <n v="63"/>
    <n v="126"/>
    <n v="0"/>
    <n v="0"/>
    <n v="0"/>
    <n v="0"/>
    <s v=" "/>
    <n v="0"/>
    <n v="0"/>
    <n v="5611.0918000000001"/>
    <s v=""/>
    <n v="-56110.918000000005"/>
    <s v="NÃO"/>
    <n v="-55462.929999999993"/>
    <n v="-56110.918000000005"/>
    <n v="-55462.929999999993"/>
  </r>
  <r>
    <x v="2"/>
    <s v="Sul"/>
    <x v="3"/>
    <s v="31005 - Passos/Piumhi"/>
    <x v="7"/>
    <n v="0"/>
    <n v="0"/>
    <n v="2"/>
    <n v="8369"/>
    <n v="4060331005"/>
    <n v="0"/>
    <n v="0"/>
    <n v="63"/>
    <n v="126"/>
    <n v="0"/>
    <n v="0"/>
    <n v="0"/>
    <n v="0"/>
    <s v=" "/>
    <n v="0"/>
    <n v="0"/>
    <n v="5611.0918000000001"/>
    <s v=""/>
    <n v="-11222.1836"/>
    <s v="NÃO"/>
    <n v="-8369"/>
    <n v="-11222.1836"/>
    <n v="-8369"/>
  </r>
  <r>
    <x v="2"/>
    <s v="Sul"/>
    <x v="1"/>
    <s v="31006 - Poços de Caldas"/>
    <x v="1"/>
    <n v="0"/>
    <n v="0"/>
    <n v="1"/>
    <n v="5458.92"/>
    <n v="4060331006"/>
    <n v="0"/>
    <n v="0"/>
    <n v="49.5"/>
    <n v="57"/>
    <n v="49.5"/>
    <n v="57"/>
    <n v="0"/>
    <n v="0"/>
    <s v=" "/>
    <n v="0"/>
    <n v="0"/>
    <n v="5611.0918000000001"/>
    <s v=""/>
    <n v="-5611.0918000000001"/>
    <s v="NÃO"/>
    <n v="-5458.92"/>
    <n v="-5611.0918000000001"/>
    <n v="-5458.92"/>
  </r>
  <r>
    <x v="2"/>
    <s v="Sul"/>
    <x v="1"/>
    <s v="31006 - Poços de Caldas"/>
    <x v="3"/>
    <n v="42"/>
    <n v="235665.85560000001"/>
    <n v="57"/>
    <n v="294970.38"/>
    <n v="4060331006"/>
    <n v="57"/>
    <n v="49.5"/>
    <n v="49.5"/>
    <n v="57"/>
    <n v="49.5"/>
    <n v="57"/>
    <n v="50"/>
    <n v="0"/>
    <s v="não"/>
    <n v="49.5"/>
    <n v="277749.04379999998"/>
    <n v="5611.0918000000001"/>
    <s v="SIM"/>
    <n v="-44888.734400000001"/>
    <s v="NÃO"/>
    <n v="-41399.351578947368"/>
    <n v="-84166.377000000008"/>
    <n v="-77623.784210526312"/>
  </r>
  <r>
    <x v="2"/>
    <s v="Sul"/>
    <x v="1"/>
    <s v="31006 - Poços de Caldas"/>
    <x v="4"/>
    <n v="0"/>
    <n v="0"/>
    <n v="1"/>
    <n v="6368.54"/>
    <n v="4060331006"/>
    <n v="0"/>
    <n v="0"/>
    <n v="49.5"/>
    <n v="57"/>
    <n v="-0.5"/>
    <n v="0"/>
    <n v="0"/>
    <n v="0"/>
    <s v=" "/>
    <n v="0"/>
    <n v="0"/>
    <n v="6272.7227000000003"/>
    <s v=""/>
    <n v="-6272.7227000000003"/>
    <s v="SIM"/>
    <n v="-6272.7227000000003"/>
    <n v="-6272.7227000000003"/>
    <n v="-6272.7227000000003"/>
  </r>
  <r>
    <x v="2"/>
    <s v="Sul"/>
    <x v="1"/>
    <s v="31007 - Pouso Alegre"/>
    <x v="1"/>
    <n v="0"/>
    <n v="0"/>
    <n v="4"/>
    <n v="24309.49"/>
    <n v="4060331007"/>
    <n v="0"/>
    <n v="0"/>
    <n v="112.00000000000001"/>
    <n v="124"/>
    <n v="112.00000000000001"/>
    <n v="124"/>
    <n v="0"/>
    <n v="0"/>
    <s v=" "/>
    <n v="0"/>
    <n v="0"/>
    <n v="5611.0918000000001"/>
    <s v=""/>
    <n v="-22444.367200000001"/>
    <s v="SIM"/>
    <n v="-22444.367200000001"/>
    <n v="-22444.367200000001"/>
    <n v="-22444.367200000001"/>
  </r>
  <r>
    <x v="2"/>
    <s v="Sul"/>
    <x v="1"/>
    <s v="31007 - Pouso Alegre"/>
    <x v="3"/>
    <n v="0"/>
    <n v="0"/>
    <n v="6"/>
    <n v="32510.7"/>
    <n v="4060331007"/>
    <n v="0"/>
    <n v="0"/>
    <n v="112.00000000000001"/>
    <n v="124"/>
    <n v="112.00000000000001"/>
    <n v="124"/>
    <n v="0"/>
    <n v="0"/>
    <s v=" "/>
    <n v="0"/>
    <n v="0"/>
    <n v="5611.0918000000001"/>
    <s v=""/>
    <n v="-33666.550799999997"/>
    <s v="NÃO"/>
    <n v="-32510.699999999997"/>
    <n v="-33666.550799999997"/>
    <n v="-32510.699999999997"/>
  </r>
  <r>
    <x v="2"/>
    <s v="Sul"/>
    <x v="1"/>
    <s v="31007 - Pouso Alegre"/>
    <x v="4"/>
    <n v="95.5"/>
    <n v="599045.01780000003"/>
    <n v="124"/>
    <n v="739954.08"/>
    <n v="4060331007"/>
    <n v="124"/>
    <n v="112.00000000000001"/>
    <n v="112.00000000000001"/>
    <n v="124"/>
    <n v="112.00000000000001"/>
    <n v="124"/>
    <n v="112"/>
    <n v="0"/>
    <s v="não"/>
    <n v="112.00000000000001"/>
    <n v="702544.94220000005"/>
    <n v="6272.7227000000003"/>
    <s v="SIM"/>
    <n v="-103499.92455000001"/>
    <s v="NÃO"/>
    <n v="-98461.63161290322"/>
    <n v="-178772.59695000001"/>
    <n v="-170070.09096774191"/>
  </r>
  <r>
    <x v="2"/>
    <s v="Sul"/>
    <x v="1"/>
    <s v="31007 - Pouso Alegre"/>
    <x v="5"/>
    <n v="0"/>
    <n v="0"/>
    <n v="2"/>
    <n v="12323.03"/>
    <n v="4060331007"/>
    <n v="0"/>
    <n v="0"/>
    <n v="112.00000000000001"/>
    <n v="124"/>
    <n v="1.4210854715202004E-14"/>
    <n v="0"/>
    <n v="0"/>
    <n v="0"/>
    <s v=" "/>
    <n v="0"/>
    <n v="0"/>
    <n v="5611.0918000000001"/>
    <s v=""/>
    <n v="-11222.1836"/>
    <s v="SIM"/>
    <n v="-11222.1836"/>
    <n v="-11222.1836"/>
    <n v="-11222.1836"/>
  </r>
  <r>
    <x v="2"/>
    <s v="Sul"/>
    <x v="1"/>
    <s v="31007 - Pouso Alegre"/>
    <x v="7"/>
    <n v="0"/>
    <n v="0"/>
    <n v="2"/>
    <n v="10641.81"/>
    <n v="4060331007"/>
    <n v="0"/>
    <n v="0"/>
    <n v="112.00000000000001"/>
    <n v="124"/>
    <n v="1.4210854715202004E-14"/>
    <n v="0"/>
    <n v="0"/>
    <n v="0"/>
    <s v=" "/>
    <n v="0"/>
    <n v="0"/>
    <n v="5611.0918000000001"/>
    <s v=""/>
    <n v="-11222.1836"/>
    <s v="NÃO"/>
    <n v="-10641.81"/>
    <n v="-11222.1836"/>
    <n v="-10641.81"/>
  </r>
  <r>
    <x v="2"/>
    <s v="Sul"/>
    <x v="2"/>
    <s v="31008 - São Lourenço"/>
    <x v="1"/>
    <n v="0"/>
    <n v="0"/>
    <n v="2"/>
    <n v="11197.55"/>
    <n v="4060331008"/>
    <n v="0"/>
    <n v="0"/>
    <n v="59.000000000000007"/>
    <n v="53"/>
    <n v="59.000000000000007"/>
    <n v="53"/>
    <n v="0"/>
    <n v="0"/>
    <s v=" "/>
    <n v="0"/>
    <n v="0"/>
    <n v="5611.0918000000001"/>
    <s v=""/>
    <n v="-11222.1836"/>
    <s v="NÃO"/>
    <n v="-11197.55"/>
    <n v="-11222.1836"/>
    <n v="-11197.55"/>
  </r>
  <r>
    <x v="2"/>
    <s v="Sul"/>
    <x v="2"/>
    <s v="31008 - São Lourenço"/>
    <x v="8"/>
    <n v="0"/>
    <n v="0"/>
    <n v="1"/>
    <n v="5760.93"/>
    <n v="4060331008"/>
    <n v="0"/>
    <n v="0"/>
    <n v="59.000000000000007"/>
    <n v="53"/>
    <n v="59.000000000000007"/>
    <n v="53"/>
    <n v="0"/>
    <n v="0"/>
    <s v=" "/>
    <n v="0"/>
    <n v="0"/>
    <n v="6047.5261"/>
    <s v=""/>
    <n v="-6047.5261"/>
    <s v="NÃO"/>
    <n v="-5760.93"/>
    <n v="-6047.5261"/>
    <n v="-5760.93"/>
  </r>
  <r>
    <x v="2"/>
    <s v="Sul"/>
    <x v="2"/>
    <s v="31008 - São Lourenço"/>
    <x v="4"/>
    <n v="0"/>
    <n v="0"/>
    <n v="1"/>
    <n v="5410.46"/>
    <n v="4060331008"/>
    <n v="0"/>
    <n v="0"/>
    <n v="59.000000000000007"/>
    <n v="53"/>
    <n v="59.000000000000007"/>
    <n v="53"/>
    <n v="0"/>
    <n v="0"/>
    <s v=" "/>
    <n v="0"/>
    <n v="0"/>
    <n v="6272.7227000000003"/>
    <s v=""/>
    <n v="-6272.7227000000003"/>
    <s v="NÃO"/>
    <n v="-5410.46"/>
    <n v="-6272.7227000000003"/>
    <n v="-5410.46"/>
  </r>
  <r>
    <x v="2"/>
    <s v="Sul"/>
    <x v="2"/>
    <s v="31008 - São Lourenço"/>
    <x v="5"/>
    <n v="0"/>
    <n v="0"/>
    <n v="1"/>
    <n v="5812.59"/>
    <n v="4060331008"/>
    <n v="0"/>
    <n v="0"/>
    <n v="59.000000000000007"/>
    <n v="53"/>
    <n v="59.000000000000007"/>
    <n v="53"/>
    <n v="0"/>
    <n v="0"/>
    <s v=" "/>
    <n v="0"/>
    <n v="0"/>
    <n v="5611.0918000000001"/>
    <s v=""/>
    <n v="-5611.0918000000001"/>
    <s v="SIM"/>
    <n v="-5611.0918000000001"/>
    <n v="-5611.0918000000001"/>
    <n v="-5611.0918000000001"/>
  </r>
  <r>
    <x v="2"/>
    <s v="Sul"/>
    <x v="2"/>
    <s v="31008 - São Lourenço"/>
    <x v="7"/>
    <n v="50.499999999999993"/>
    <n v="283360.13579999999"/>
    <n v="53"/>
    <n v="261768.44"/>
    <n v="4060331008"/>
    <n v="53"/>
    <n v="59.000000000000007"/>
    <n v="59.000000000000007"/>
    <n v="53"/>
    <n v="59.000000000000007"/>
    <n v="53"/>
    <n v="59"/>
    <n v="0"/>
    <s v="não"/>
    <n v="59.000000000000007"/>
    <n v="331054.41600000003"/>
    <n v="5611.0918000000001"/>
    <s v="NÃO"/>
    <n v="-14027.729500000039"/>
    <s v="NÃO"/>
    <n v="-12347.567924528337"/>
    <n v="-14027.729500000039"/>
    <n v="-12347.567924528337"/>
  </r>
  <r>
    <x v="2"/>
    <s v="Sul"/>
    <x v="0"/>
    <s v="31009 - São Sebastião do Paraíso"/>
    <x v="2"/>
    <n v="0"/>
    <n v="0"/>
    <n v="7"/>
    <n v="38462.239999999998"/>
    <n v="4060331009"/>
    <n v="0"/>
    <n v="0"/>
    <n v="27.499999999999996"/>
    <n v="113"/>
    <n v="27.499999999999996"/>
    <n v="113"/>
    <n v="0"/>
    <n v="0"/>
    <s v=" "/>
    <n v="0"/>
    <n v="0"/>
    <n v="6065.5941000000003"/>
    <s v=""/>
    <n v="-42459.1587"/>
    <s v="NÃO"/>
    <n v="-38462.239999999998"/>
    <n v="-42459.1587"/>
    <n v="-38462.239999999998"/>
  </r>
  <r>
    <x v="2"/>
    <s v="Sul"/>
    <x v="0"/>
    <s v="31009 - São Sebastião do Paraíso"/>
    <x v="5"/>
    <n v="23.5"/>
    <n v="131860.65719999999"/>
    <n v="113"/>
    <n v="627381.56000000006"/>
    <n v="4060331009"/>
    <n v="113"/>
    <n v="27.499999999999996"/>
    <n v="27.499999999999996"/>
    <n v="113"/>
    <n v="27.499999999999996"/>
    <n v="113"/>
    <n v="28"/>
    <n v="0"/>
    <s v="não"/>
    <n v="27.499999999999996"/>
    <n v="154305.0246"/>
    <n v="5611.0918000000001"/>
    <s v="SIM"/>
    <n v="-25249.913100000002"/>
    <s v="NÃO"/>
    <n v="-24984.221415929205"/>
    <n v="-502192.71610000002"/>
    <n v="-496908.40371681424"/>
  </r>
  <r>
    <x v="2"/>
    <s v="Sul"/>
    <x v="2"/>
    <s v="31010 - Três Corações"/>
    <x v="5"/>
    <n v="0"/>
    <n v="0"/>
    <n v="1"/>
    <n v="8218.66"/>
    <n v="4060331010"/>
    <n v="0"/>
    <n v="0"/>
    <n v="29.500000000000004"/>
    <n v="42"/>
    <n v="29.500000000000004"/>
    <n v="42"/>
    <n v="0"/>
    <n v="0"/>
    <s v=" "/>
    <n v="0"/>
    <n v="0"/>
    <n v="5611.0918000000001"/>
    <s v=""/>
    <n v="-5611.0918000000001"/>
    <s v="SIM"/>
    <n v="-5611.0918000000001"/>
    <n v="-5611.0918000000001"/>
    <n v="-5611.0918000000001"/>
  </r>
  <r>
    <x v="2"/>
    <s v="Sul"/>
    <x v="2"/>
    <s v="31010 - Três Corações"/>
    <x v="7"/>
    <n v="25.000000000000004"/>
    <n v="140277.29519999999"/>
    <n v="42"/>
    <n v="198417.09"/>
    <n v="4060331010"/>
    <n v="42"/>
    <n v="29.500000000000004"/>
    <n v="29.500000000000004"/>
    <n v="42"/>
    <n v="29.500000000000004"/>
    <n v="42"/>
    <n v="30"/>
    <n v="0"/>
    <s v="não"/>
    <n v="29.500000000000004"/>
    <n v="165527.20800000001"/>
    <n v="5611.0918000000001"/>
    <s v="SIM"/>
    <n v="-28055.458999999981"/>
    <s v="NÃO"/>
    <n v="-23621.082142857129"/>
    <n v="-95388.560599999983"/>
    <n v="-80311.679285714272"/>
  </r>
  <r>
    <x v="2"/>
    <s v="Sul"/>
    <x v="2"/>
    <s v="31011 - Três Pontas"/>
    <x v="2"/>
    <n v="0"/>
    <n v="0"/>
    <n v="1"/>
    <n v="5467.43"/>
    <n v="4060331011"/>
    <n v="0"/>
    <n v="0"/>
    <n v="28.000000000000004"/>
    <n v="29"/>
    <n v="28.000000000000004"/>
    <n v="29"/>
    <n v="0"/>
    <n v="0"/>
    <s v=" "/>
    <n v="0"/>
    <n v="0"/>
    <n v="6065.5941000000003"/>
    <s v=""/>
    <n v="-6065.5941000000003"/>
    <s v="NÃO"/>
    <n v="-5467.43"/>
    <n v="-6065.5941000000003"/>
    <n v="-5467.43"/>
  </r>
  <r>
    <x v="2"/>
    <s v="Sul"/>
    <x v="2"/>
    <s v="31011 - Três Pontas"/>
    <x v="3"/>
    <n v="0"/>
    <n v="0"/>
    <n v="6"/>
    <n v="30162.58"/>
    <n v="4060331011"/>
    <n v="0"/>
    <n v="0"/>
    <n v="28.000000000000004"/>
    <n v="29"/>
    <n v="28.000000000000004"/>
    <n v="29"/>
    <n v="0"/>
    <n v="0"/>
    <s v=" "/>
    <n v="0"/>
    <n v="0"/>
    <n v="5611.0918000000001"/>
    <s v=""/>
    <n v="-33666.550799999997"/>
    <s v="NÃO"/>
    <n v="-30162.58"/>
    <n v="-33666.550799999997"/>
    <n v="-30162.58"/>
  </r>
  <r>
    <x v="2"/>
    <s v="Sul"/>
    <x v="2"/>
    <s v="31011 - Três Pontas"/>
    <x v="5"/>
    <n v="0"/>
    <n v="0"/>
    <n v="1"/>
    <n v="5237.32"/>
    <n v="4060331011"/>
    <n v="0"/>
    <n v="0"/>
    <n v="28.000000000000004"/>
    <n v="29"/>
    <n v="28.000000000000004"/>
    <n v="29"/>
    <n v="0"/>
    <n v="0"/>
    <s v=" "/>
    <n v="0"/>
    <n v="0"/>
    <n v="5611.0918000000001"/>
    <s v=""/>
    <n v="-5611.0918000000001"/>
    <s v="NÃO"/>
    <n v="-5237.32"/>
    <n v="-5611.0918000000001"/>
    <n v="-5237.32"/>
  </r>
  <r>
    <x v="2"/>
    <s v="Sul"/>
    <x v="2"/>
    <s v="31011 - Três Pontas"/>
    <x v="7"/>
    <n v="24"/>
    <n v="134666.20319999999"/>
    <n v="29"/>
    <n v="143168.13"/>
    <n v="4060331011"/>
    <n v="29"/>
    <n v="28.000000000000004"/>
    <n v="28.000000000000004"/>
    <n v="29"/>
    <n v="28.000000000000004"/>
    <n v="29"/>
    <n v="28"/>
    <n v="0"/>
    <s v="não"/>
    <n v="28.000000000000004"/>
    <n v="157110.57060000001"/>
    <n v="5611.0918000000001"/>
    <s v="SIM"/>
    <n v="-22444.367200000001"/>
    <s v="NÃO"/>
    <n v="-19747.32827586207"/>
    <n v="-28055.459000000003"/>
    <n v="-24684.160344827586"/>
  </r>
  <r>
    <x v="2"/>
    <s v="Sul"/>
    <x v="2"/>
    <s v="31012 - Varginha"/>
    <x v="7"/>
    <n v="35.5"/>
    <n v="199193.75880000001"/>
    <n v="76"/>
    <n v="411505.16"/>
    <n v="4060331012"/>
    <n v="76"/>
    <n v="41.5"/>
    <n v="41.5"/>
    <n v="76"/>
    <n v="41.5"/>
    <n v="76"/>
    <n v="42"/>
    <n v="0"/>
    <s v="não"/>
    <n v="41.5"/>
    <n v="232860.30960000001"/>
    <n v="5611.0918000000001"/>
    <s v="SIM"/>
    <n v="-36472.096700000002"/>
    <s v="NÃO"/>
    <n v="-35194.520263157894"/>
    <n v="-227249.21790000002"/>
    <n v="-219288.93394736841"/>
  </r>
  <r>
    <x v="2"/>
    <s v="Centro Sul"/>
    <x v="4"/>
    <s v="31013 - Barbacena"/>
    <x v="9"/>
    <n v="45"/>
    <n v="252499.13099999999"/>
    <n v="148"/>
    <n v="809836.66"/>
    <n v="4060331013"/>
    <n v="148"/>
    <n v="53.000000000000007"/>
    <n v="53.000000000000007"/>
    <n v="148"/>
    <n v="53.000000000000007"/>
    <n v="148"/>
    <n v="53"/>
    <n v="0"/>
    <s v="não"/>
    <n v="53.000000000000007"/>
    <n v="297387.8652"/>
    <n v="5611.0918000000001"/>
    <s v="SIM"/>
    <n v="-44888.734400000001"/>
    <s v="NÃO"/>
    <n v="-43774.954594594594"/>
    <n v="-577942.45539999998"/>
    <n v="-563602.54040540545"/>
  </r>
  <r>
    <x v="2"/>
    <s v="Centro Sul"/>
    <x v="4"/>
    <s v="31013 - Barbacena"/>
    <x v="8"/>
    <n v="0"/>
    <n v="0"/>
    <n v="1"/>
    <n v="5701.84"/>
    <n v="4060331013"/>
    <n v="0"/>
    <n v="0"/>
    <n v="53.000000000000007"/>
    <n v="148"/>
    <n v="7.1054273576010019E-15"/>
    <n v="0"/>
    <n v="0"/>
    <n v="0"/>
    <s v=" "/>
    <n v="0"/>
    <n v="0"/>
    <n v="6047.5261"/>
    <s v=""/>
    <n v="-6047.5261"/>
    <s v="NÃO"/>
    <n v="-5701.84"/>
    <n v="-6047.5261"/>
    <n v="-5701.84"/>
  </r>
  <r>
    <x v="2"/>
    <s v="Centro Sul"/>
    <x v="4"/>
    <s v="31014 - Conselheiro Lafaiete/Congonhas"/>
    <x v="9"/>
    <n v="56.499999999999993"/>
    <n v="317026.68660000002"/>
    <n v="86"/>
    <n v="508762.41"/>
    <n v="4060331014"/>
    <n v="86"/>
    <n v="66.5"/>
    <n v="66.5"/>
    <n v="86"/>
    <n v="66.5"/>
    <n v="86"/>
    <n v="67"/>
    <n v="0"/>
    <s v="não"/>
    <n v="66.5"/>
    <n v="373137.60479999997"/>
    <n v="5611.0918000000001"/>
    <s v="SIM"/>
    <n v="-58916.463900000039"/>
    <s v="SIM"/>
    <n v="-58916.463900000039"/>
    <n v="-165527.20810000005"/>
    <n v="-165527.20810000005"/>
  </r>
  <r>
    <x v="2"/>
    <s v="Centro Sul"/>
    <x v="4"/>
    <s v="31014 - Conselheiro Lafaiete/Congonhas"/>
    <x v="0"/>
    <n v="0"/>
    <n v="0"/>
    <n v="9"/>
    <n v="52827.9"/>
    <n v="4060331014"/>
    <n v="0"/>
    <n v="0"/>
    <n v="66.5"/>
    <n v="86"/>
    <n v="-0.5"/>
    <n v="0"/>
    <n v="0"/>
    <n v="0"/>
    <s v=" "/>
    <n v="0"/>
    <n v="0"/>
    <n v="6096.1048000000001"/>
    <s v=""/>
    <n v="-54864.943200000002"/>
    <s v="NÃO"/>
    <n v="-52827.899999999994"/>
    <n v="-54864.943200000002"/>
    <n v="-52827.899999999994"/>
  </r>
  <r>
    <x v="2"/>
    <s v="Centro Sul"/>
    <x v="4"/>
    <s v="31014 - Conselheiro Lafaiete/Congonhas"/>
    <x v="7"/>
    <n v="0"/>
    <n v="0"/>
    <n v="1"/>
    <n v="2570.4499999999998"/>
    <n v="4060331014"/>
    <n v="0"/>
    <n v="0"/>
    <n v="66.5"/>
    <n v="86"/>
    <n v="-0.5"/>
    <n v="0"/>
    <n v="0"/>
    <n v="0"/>
    <s v=" "/>
    <n v="0"/>
    <n v="0"/>
    <n v="5611.0918000000001"/>
    <s v=""/>
    <n v="-5611.0918000000001"/>
    <s v="NÃO"/>
    <n v="-2570.4499999999998"/>
    <n v="-5611.0918000000001"/>
    <n v="-2570.4499999999998"/>
  </r>
  <r>
    <x v="2"/>
    <s v="Centro Sul"/>
    <x v="4"/>
    <s v="31015 - São João del Rei"/>
    <x v="9"/>
    <n v="45"/>
    <n v="252499.13099999999"/>
    <n v="79"/>
    <n v="451641.38"/>
    <n v="4060331015"/>
    <n v="79"/>
    <n v="53.000000000000007"/>
    <n v="53.000000000000007"/>
    <n v="79"/>
    <n v="53.000000000000007"/>
    <n v="79"/>
    <n v="53"/>
    <n v="0"/>
    <s v="não"/>
    <n v="53.000000000000007"/>
    <n v="297387.8652"/>
    <n v="5611.0918000000001"/>
    <s v="SIM"/>
    <n v="-44888.734400000001"/>
    <s v="SIM"/>
    <n v="-44888.734400000001"/>
    <n v="-190777.12119999999"/>
    <n v="-190777.12119999999"/>
  </r>
  <r>
    <x v="2"/>
    <s v="Centro Sul"/>
    <x v="4"/>
    <s v="31015 - São João del Rei"/>
    <x v="0"/>
    <n v="0"/>
    <n v="0"/>
    <n v="2"/>
    <n v="16109.59"/>
    <n v="4060331015"/>
    <n v="0"/>
    <n v="0"/>
    <n v="53.000000000000007"/>
    <n v="79"/>
    <n v="7.1054273576010019E-15"/>
    <n v="0"/>
    <n v="0"/>
    <n v="0"/>
    <s v=" "/>
    <n v="0"/>
    <n v="0"/>
    <n v="6096.1048000000001"/>
    <s v=""/>
    <n v="-12192.2096"/>
    <s v="SIM"/>
    <n v="-12192.2096"/>
    <n v="-12192.2096"/>
    <n v="-12192.2096"/>
  </r>
  <r>
    <x v="2"/>
    <s v="Centro Sul"/>
    <x v="4"/>
    <s v="31015 - São João del Rei"/>
    <x v="8"/>
    <n v="0"/>
    <n v="0"/>
    <n v="3"/>
    <n v="19975.77"/>
    <n v="4060331015"/>
    <n v="0"/>
    <n v="0"/>
    <n v="53.000000000000007"/>
    <n v="79"/>
    <n v="7.1054273576010019E-15"/>
    <n v="0"/>
    <n v="0"/>
    <n v="0"/>
    <s v=" "/>
    <n v="0"/>
    <n v="0"/>
    <n v="6047.5261"/>
    <s v=""/>
    <n v="-18142.578300000001"/>
    <s v="SIM"/>
    <n v="-18142.578300000001"/>
    <n v="-18142.578300000001"/>
    <n v="-18142.578300000001"/>
  </r>
  <r>
    <x v="2"/>
    <s v="Centro Sul"/>
    <x v="4"/>
    <s v="31015 - São João del Rei"/>
    <x v="17"/>
    <n v="0"/>
    <n v="0"/>
    <n v="1"/>
    <n v="4937.76"/>
    <n v="4060331015"/>
    <n v="0"/>
    <n v="0"/>
    <n v="53.000000000000007"/>
    <n v="79"/>
    <n v="7.1054273576010019E-15"/>
    <n v="0"/>
    <n v="0"/>
    <n v="0"/>
    <s v=" "/>
    <n v="0"/>
    <n v="0"/>
    <n v="5611.0918000000001"/>
    <s v=""/>
    <n v="-5611.0918000000001"/>
    <s v="NÃO"/>
    <n v="-4937.76"/>
    <n v="-5611.0918000000001"/>
    <n v="-4937.76"/>
  </r>
  <r>
    <x v="2"/>
    <s v="Centro"/>
    <x v="5"/>
    <s v="31016 - Belo Horizonte/Nova Lima/Caeté"/>
    <x v="0"/>
    <n v="649"/>
    <n v="3956372.0153999999"/>
    <n v="627"/>
    <n v="3794272.51"/>
    <n v="4060331016"/>
    <n v="627"/>
    <n v="763.5"/>
    <n v="763.5"/>
    <n v="627"/>
    <n v="763.5"/>
    <n v="627"/>
    <n v="764"/>
    <n v="0"/>
    <s v="não"/>
    <n v="763.5"/>
    <n v="4654376.0148"/>
    <n v="6096.1048000000001"/>
    <s v="NÃO"/>
    <n v="134114.30559999999"/>
    <s v="NÃO"/>
    <n v="134114.30559999999"/>
    <n v="134114.30559999999"/>
    <n v="134114.30559999999"/>
  </r>
  <r>
    <x v="2"/>
    <s v="Centro"/>
    <x v="5"/>
    <s v="31016 - Belo Horizonte/Nova Lima/Caeté"/>
    <x v="10"/>
    <n v="0"/>
    <n v="0"/>
    <n v="1"/>
    <n v="5155.78"/>
    <n v="4060331016"/>
    <n v="0"/>
    <n v="0"/>
    <n v="763.5"/>
    <n v="627"/>
    <n v="-0.5"/>
    <n v="0"/>
    <n v="0"/>
    <n v="0"/>
    <s v=" "/>
    <n v="0"/>
    <n v="0"/>
    <n v="5611.0918000000001"/>
    <s v=""/>
    <n v="-5611.0918000000001"/>
    <s v="NÃO"/>
    <n v="-5155.78"/>
    <n v="-5611.0918000000001"/>
    <n v="-5155.78"/>
  </r>
  <r>
    <x v="2"/>
    <s v="Centro"/>
    <x v="5"/>
    <s v="31017 - Betim"/>
    <x v="0"/>
    <n v="130.5"/>
    <n v="795541.6764"/>
    <n v="112"/>
    <n v="674969.33"/>
    <n v="4060331017"/>
    <n v="112"/>
    <n v="153.5"/>
    <n v="153.5"/>
    <n v="112"/>
    <n v="153.5"/>
    <n v="112"/>
    <n v="154"/>
    <n v="0"/>
    <s v="não"/>
    <n v="153.5"/>
    <n v="935752.08660000004"/>
    <n v="6096.1048000000001"/>
    <s v="NÃO"/>
    <n v="112777.9388"/>
    <s v="NÃO"/>
    <n v="112777.9388"/>
    <n v="112777.9388"/>
    <n v="112777.9388"/>
  </r>
  <r>
    <x v="2"/>
    <s v="Centro"/>
    <x v="5"/>
    <s v="31018 - Contagem"/>
    <x v="0"/>
    <n v="156.5"/>
    <n v="954040.40099999995"/>
    <n v="111"/>
    <n v="674257.75"/>
    <n v="4060331018"/>
    <n v="111"/>
    <n v="184.5"/>
    <n v="184.5"/>
    <n v="111"/>
    <n v="184.5"/>
    <n v="111"/>
    <n v="185"/>
    <n v="0"/>
    <s v="não"/>
    <n v="184.5"/>
    <n v="1124731.3356000001"/>
    <n v="6096.1048000000001"/>
    <s v="NÃO"/>
    <n v="277372.7684"/>
    <s v="NÃO"/>
    <n v="277372.7684"/>
    <n v="277372.7684"/>
    <n v="277372.7684"/>
  </r>
  <r>
    <x v="2"/>
    <s v="Centro"/>
    <x v="6"/>
    <s v="31019 - Curvelo"/>
    <x v="0"/>
    <n v="34"/>
    <n v="207267.56340000001"/>
    <n v="4"/>
    <n v="19468.830000000002"/>
    <n v="4060331019"/>
    <n v="4"/>
    <n v="40"/>
    <n v="40"/>
    <n v="4"/>
    <n v="40"/>
    <n v="4"/>
    <n v="40"/>
    <n v="0"/>
    <s v="não"/>
    <n v="40"/>
    <n v="243844.19219999999"/>
    <n v="6096.1048000000001"/>
    <s v="NÃO"/>
    <n v="182883.144"/>
    <s v="NÃO"/>
    <n v="182883.144"/>
    <n v="182883.144"/>
    <n v="182883.144"/>
  </r>
  <r>
    <x v="2"/>
    <s v="Centro"/>
    <x v="6"/>
    <s v="31019 - Curvelo"/>
    <x v="10"/>
    <n v="0"/>
    <n v="0"/>
    <n v="1"/>
    <n v="7222.28"/>
    <n v="4060331019"/>
    <n v="0"/>
    <n v="0"/>
    <n v="40"/>
    <n v="4"/>
    <n v="0"/>
    <n v="0"/>
    <n v="0"/>
    <n v="0"/>
    <s v=" "/>
    <n v="0"/>
    <n v="0"/>
    <n v="5611.0918000000001"/>
    <s v=""/>
    <n v="-5611.0918000000001"/>
    <s v="SIM"/>
    <n v="-5611.0918000000001"/>
    <n v="-5611.0918000000001"/>
    <n v="-5611.0918000000001"/>
  </r>
  <r>
    <x v="2"/>
    <s v="Centro"/>
    <x v="5"/>
    <s v="31020 - Guanhães"/>
    <x v="0"/>
    <n v="23"/>
    <n v="140210.41020000001"/>
    <n v="9"/>
    <n v="51242.31"/>
    <n v="4060331020"/>
    <n v="9"/>
    <n v="27"/>
    <n v="27"/>
    <n v="9"/>
    <n v="27"/>
    <n v="9"/>
    <n v="27"/>
    <n v="0"/>
    <s v="não"/>
    <n v="27"/>
    <n v="164594.8296"/>
    <n v="6096.1048000000001"/>
    <s v="NÃO"/>
    <n v="85345.467199999999"/>
    <s v="NÃO"/>
    <n v="85345.467199999999"/>
    <n v="85345.467199999999"/>
    <n v="85345.467199999999"/>
  </r>
  <r>
    <x v="2"/>
    <s v="Centro"/>
    <x v="5"/>
    <s v="31021 - Itabira"/>
    <x v="0"/>
    <n v="43"/>
    <n v="262132.50659999999"/>
    <n v="28"/>
    <n v="172823.53"/>
    <n v="4060331021"/>
    <n v="28"/>
    <n v="50.499999999999993"/>
    <n v="50.499999999999993"/>
    <n v="28"/>
    <n v="50.499999999999993"/>
    <n v="28"/>
    <n v="51"/>
    <n v="0"/>
    <s v="não"/>
    <n v="50.499999999999993"/>
    <n v="307853.29259999999"/>
    <n v="6096.1048000000001"/>
    <s v="NÃO"/>
    <n v="91441.572"/>
    <s v="SIM"/>
    <n v="91441.572"/>
    <n v="91441.572"/>
    <n v="91441.572"/>
  </r>
  <r>
    <x v="2"/>
    <s v="Centro"/>
    <x v="5"/>
    <s v="31021 - Itabira"/>
    <x v="11"/>
    <n v="0"/>
    <n v="0"/>
    <n v="1"/>
    <n v="8245.94"/>
    <n v="4060331021"/>
    <n v="0"/>
    <n v="0"/>
    <n v="50.499999999999993"/>
    <n v="28"/>
    <n v="-0.50000000000000711"/>
    <n v="0"/>
    <n v="0"/>
    <n v="0"/>
    <s v=" "/>
    <n v="0"/>
    <n v="0"/>
    <n v="6769.0249999999996"/>
    <s v=""/>
    <n v="-6769.0249999999996"/>
    <s v="SIM"/>
    <n v="-6769.0249999999996"/>
    <n v="-6769.0249999999996"/>
    <n v="-6769.0249999999996"/>
  </r>
  <r>
    <x v="2"/>
    <s v="Centro"/>
    <x v="5"/>
    <s v="31022 - Ouro Preto"/>
    <x v="0"/>
    <n v="32.5"/>
    <n v="198123.4062"/>
    <n v="21"/>
    <n v="121083.5"/>
    <n v="4060331022"/>
    <n v="21"/>
    <n v="38.5"/>
    <n v="38.5"/>
    <n v="21"/>
    <n v="38.5"/>
    <n v="21"/>
    <n v="39"/>
    <n v="0"/>
    <s v="não"/>
    <n v="38.5"/>
    <n v="234700.035"/>
    <n v="6096.1048000000001"/>
    <s v="NÃO"/>
    <n v="70105.205199999997"/>
    <s v="NÃO"/>
    <n v="70105.205199999997"/>
    <n v="70105.205199999997"/>
    <n v="70105.205199999997"/>
  </r>
  <r>
    <x v="2"/>
    <s v="Centro"/>
    <x v="5"/>
    <s v="31022 - Ouro Preto"/>
    <x v="8"/>
    <n v="0"/>
    <n v="0"/>
    <n v="1"/>
    <n v="5625.06"/>
    <n v="4060331022"/>
    <n v="0"/>
    <n v="0"/>
    <n v="38.5"/>
    <n v="21"/>
    <n v="-0.5"/>
    <n v="0"/>
    <n v="0"/>
    <n v="0"/>
    <s v=" "/>
    <n v="0"/>
    <n v="0"/>
    <n v="6047.5261"/>
    <s v=""/>
    <n v="-6047.5261"/>
    <s v="NÃO"/>
    <n v="-5625.06"/>
    <n v="-6047.5261"/>
    <n v="-5625.06"/>
  </r>
  <r>
    <x v="2"/>
    <s v="Centro"/>
    <x v="5"/>
    <s v="31023 - João Monlevade"/>
    <x v="0"/>
    <n v="26.500000000000004"/>
    <n v="161546.77739999999"/>
    <n v="11"/>
    <n v="60177.33"/>
    <n v="4060331023"/>
    <n v="11"/>
    <n v="31.5"/>
    <n v="31.5"/>
    <n v="11"/>
    <n v="31.5"/>
    <n v="11"/>
    <n v="32"/>
    <n v="0"/>
    <s v="não"/>
    <n v="31.5"/>
    <n v="192027.30119999999"/>
    <n v="6096.1048000000001"/>
    <s v="NÃO"/>
    <n v="94489.62440000003"/>
    <s v="NÃO"/>
    <n v="94489.62440000003"/>
    <n v="94489.62440000003"/>
    <n v="94489.62440000003"/>
  </r>
  <r>
    <x v="2"/>
    <s v="Centro"/>
    <x v="6"/>
    <s v="31024 - Sete Lagoas"/>
    <x v="0"/>
    <n v="0"/>
    <n v="0"/>
    <n v="6"/>
    <n v="34157.83"/>
    <n v="4060331024"/>
    <n v="0"/>
    <n v="0"/>
    <n v="97.999999999999986"/>
    <n v="73"/>
    <n v="97.999999999999986"/>
    <n v="73"/>
    <n v="0"/>
    <n v="0"/>
    <s v=" "/>
    <n v="0"/>
    <n v="0"/>
    <n v="6096.1048000000001"/>
    <s v=""/>
    <n v="-36576.628799999999"/>
    <s v="NÃO"/>
    <n v="-34157.83"/>
    <n v="-36576.628799999999"/>
    <n v="-34157.83"/>
  </r>
  <r>
    <x v="2"/>
    <s v="Centro"/>
    <x v="6"/>
    <s v="31024 - Sete Lagoas"/>
    <x v="10"/>
    <n v="83"/>
    <n v="465720.61920000002"/>
    <n v="73"/>
    <n v="399803.98"/>
    <n v="4060331024"/>
    <n v="73"/>
    <n v="97.999999999999986"/>
    <n v="97.999999999999986"/>
    <n v="73"/>
    <n v="97.999999999999986"/>
    <n v="73"/>
    <n v="98"/>
    <n v="0"/>
    <s v="não"/>
    <n v="97.999999999999986"/>
    <n v="549886.99620000005"/>
    <n v="5611.0918000000001"/>
    <s v="NÃO"/>
    <n v="56110.918000000005"/>
    <s v="NÃO"/>
    <n v="56110.918000000005"/>
    <n v="56110.918000000005"/>
    <n v="56110.918000000005"/>
  </r>
  <r>
    <x v="2"/>
    <s v="Centro"/>
    <x v="6"/>
    <s v="31024 - Sete Lagoas"/>
    <x v="7"/>
    <n v="0"/>
    <n v="0"/>
    <n v="1"/>
    <n v="4598.6000000000004"/>
    <n v="4060331024"/>
    <n v="0"/>
    <n v="0"/>
    <n v="97.999999999999986"/>
    <n v="73"/>
    <n v="-1.4210854715202004E-14"/>
    <n v="0"/>
    <n v="0"/>
    <n v="0"/>
    <s v=" "/>
    <n v="0"/>
    <n v="0"/>
    <n v="5611.0918000000001"/>
    <s v=""/>
    <n v="-5611.0918000000001"/>
    <s v="NÃO"/>
    <n v="-4598.6000000000004"/>
    <n v="-5611.0918000000001"/>
    <n v="-4598.6000000000004"/>
  </r>
  <r>
    <x v="2"/>
    <s v="Centro"/>
    <x v="5"/>
    <s v="31025 - Vespasiano"/>
    <x v="0"/>
    <n v="53.000000000000007"/>
    <n v="323093.55420000001"/>
    <n v="49"/>
    <n v="295201.52"/>
    <n v="4060331025"/>
    <n v="49"/>
    <n v="62.000000000000007"/>
    <n v="62.000000000000007"/>
    <n v="49"/>
    <n v="62.000000000000007"/>
    <n v="49"/>
    <n v="62"/>
    <n v="0"/>
    <s v="não"/>
    <n v="62.000000000000007"/>
    <n v="377958.49739999999"/>
    <n v="6096.1048000000001"/>
    <s v="NÃO"/>
    <n v="24384.419200000044"/>
    <s v="NÃO"/>
    <n v="24384.419200000044"/>
    <n v="24384.419200000044"/>
    <n v="24384.419200000044"/>
  </r>
  <r>
    <x v="2"/>
    <s v="Centro"/>
    <x v="5"/>
    <s v="31025 - Vespasiano"/>
    <x v="10"/>
    <n v="0"/>
    <n v="0"/>
    <n v="2"/>
    <n v="9764.7000000000007"/>
    <n v="4060331025"/>
    <n v="0"/>
    <n v="0"/>
    <n v="62.000000000000007"/>
    <n v="49"/>
    <n v="7.1054273576010019E-15"/>
    <n v="0"/>
    <n v="0"/>
    <n v="0"/>
    <s v=" "/>
    <n v="0"/>
    <n v="0"/>
    <n v="5611.0918000000001"/>
    <s v=""/>
    <n v="-11222.1836"/>
    <s v="NÃO"/>
    <n v="-9764.7000000000007"/>
    <n v="-11222.1836"/>
    <n v="-9764.7000000000007"/>
  </r>
  <r>
    <x v="2"/>
    <s v="Jequitinhonha"/>
    <x v="7"/>
    <s v="31026 - Diamantina"/>
    <x v="0"/>
    <n v="34"/>
    <n v="207267.56340000001"/>
    <n v="8"/>
    <n v="48318.879999999997"/>
    <n v="4060331026"/>
    <n v="8"/>
    <n v="40"/>
    <n v="40"/>
    <n v="8"/>
    <n v="40"/>
    <n v="8"/>
    <n v="40"/>
    <n v="0"/>
    <s v="não"/>
    <n v="40"/>
    <n v="243844.19219999999"/>
    <n v="6096.1048000000001"/>
    <s v="NÃO"/>
    <n v="158498.7248"/>
    <s v="NÃO"/>
    <n v="158498.7248"/>
    <n v="158498.7248"/>
    <n v="158498.7248"/>
  </r>
  <r>
    <x v="2"/>
    <s v="Jequitinhonha"/>
    <x v="7"/>
    <s v="31026 - Diamantina"/>
    <x v="14"/>
    <n v="0"/>
    <n v="0"/>
    <n v="1"/>
    <n v="5253.26"/>
    <n v="4060331026"/>
    <n v="0"/>
    <n v="0"/>
    <n v="40"/>
    <n v="8"/>
    <n v="0"/>
    <n v="0"/>
    <n v="0"/>
    <n v="0"/>
    <s v=" "/>
    <n v="0"/>
    <n v="0"/>
    <n v="5828.0763999999999"/>
    <s v=""/>
    <n v="-5828.0763999999999"/>
    <s v="NÃO"/>
    <n v="-5253.26"/>
    <n v="-5828.0763999999999"/>
    <n v="-5253.26"/>
  </r>
  <r>
    <x v="2"/>
    <s v="Jequitinhonha"/>
    <x v="7"/>
    <s v="31027 - Minas Novas/Turmalina/Capelinha"/>
    <x v="0"/>
    <n v="23.5"/>
    <n v="143258.46299999999"/>
    <n v="4"/>
    <n v="22478.19"/>
    <n v="4060331027"/>
    <n v="4"/>
    <n v="28.000000000000004"/>
    <n v="28.000000000000004"/>
    <n v="4"/>
    <n v="28.000000000000004"/>
    <n v="4"/>
    <n v="28"/>
    <n v="0"/>
    <s v="não"/>
    <n v="28.000000000000004"/>
    <n v="170690.93460000001"/>
    <n v="6096.1048000000001"/>
    <s v="NÃO"/>
    <n v="118874.0436"/>
    <s v="NÃO"/>
    <n v="118874.0436"/>
    <n v="118874.0436"/>
    <n v="118874.0436"/>
  </r>
  <r>
    <x v="2"/>
    <s v="Jequitinhonha"/>
    <x v="7"/>
    <s v="31027 - Minas Novas/Turmalina/Capelinha"/>
    <x v="12"/>
    <n v="0"/>
    <n v="0"/>
    <n v="1"/>
    <n v="5808.54"/>
    <n v="4060331027"/>
    <n v="0"/>
    <n v="0"/>
    <n v="28.000000000000004"/>
    <n v="4"/>
    <n v="3.5527136788005009E-15"/>
    <n v="0"/>
    <n v="0"/>
    <n v="0"/>
    <s v=" "/>
    <n v="0"/>
    <n v="0"/>
    <n v="6585.8294999999998"/>
    <s v=""/>
    <n v="-6585.8294999999998"/>
    <s v="NÃO"/>
    <n v="-5808.54"/>
    <n v="-6585.8294999999998"/>
    <n v="-5808.54"/>
  </r>
  <r>
    <x v="2"/>
    <s v="Oeste"/>
    <x v="8"/>
    <s v="31028 - Bom Despacho"/>
    <x v="0"/>
    <n v="7.9999999999999991"/>
    <n v="48768.838199999998"/>
    <n v="10"/>
    <n v="59845.33"/>
    <n v="4060331028"/>
    <n v="10"/>
    <n v="9.5"/>
    <n v="23"/>
    <n v="12"/>
    <n v="23"/>
    <n v="12"/>
    <n v="19"/>
    <n v="0"/>
    <s v="não"/>
    <n v="9.5"/>
    <n v="57912.9954"/>
    <n v="6096.1048000000001"/>
    <s v="NÃO"/>
    <n v="-12192.209600000006"/>
    <s v="NÃO"/>
    <n v="-11969.066000000006"/>
    <n v="-12192.209600000006"/>
    <n v="-11969.066000000006"/>
  </r>
  <r>
    <x v="2"/>
    <s v="Oeste"/>
    <x v="8"/>
    <s v="31028 - Bom Despacho"/>
    <x v="13"/>
    <n v="7.9999999999999991"/>
    <n v="55765.538999999997"/>
    <n v="2"/>
    <n v="14213.35"/>
    <n v="4060331028"/>
    <n v="2"/>
    <n v="9.5"/>
    <n v="23"/>
    <n v="12"/>
    <n v="4"/>
    <n v="2"/>
    <n v="4"/>
    <n v="0"/>
    <s v="sim"/>
    <n v="9.5"/>
    <n v="66221.577600000004"/>
    <n v="6970.6923999999999"/>
    <s v="NÃO"/>
    <n v="41824.154399999992"/>
    <s v="SIM"/>
    <n v="41824.154399999992"/>
    <n v="41824.154399999992"/>
    <n v="41824.154399999992"/>
  </r>
  <r>
    <x v="2"/>
    <s v="Oeste"/>
    <x v="8"/>
    <s v="31028 - Bom Despacho"/>
    <x v="2"/>
    <n v="3.5000000000000004"/>
    <n v="21229.5792"/>
    <n v="0"/>
    <n v="0"/>
    <n v="4060331028"/>
    <n v="0"/>
    <n v="0"/>
    <n v="23"/>
    <n v="12"/>
    <n v="0"/>
    <n v="0"/>
    <n v="0"/>
    <n v="0"/>
    <s v=" "/>
    <n v="3.9999999999999996"/>
    <n v="24262.376400000001"/>
    <n v="6065.5941000000003"/>
    <s v="NÃO"/>
    <n v="21229.579350000004"/>
    <m/>
    <n v="21229.579350000004"/>
    <n v="21229.579350000004"/>
    <n v="21229.579350000004"/>
  </r>
  <r>
    <x v="2"/>
    <s v="Oeste"/>
    <x v="8"/>
    <s v="31028 - Bom Despacho"/>
    <x v="5"/>
    <n v="0"/>
    <n v="0"/>
    <n v="5"/>
    <n v="32152.14"/>
    <n v="4060331028"/>
    <n v="0"/>
    <n v="0"/>
    <n v="23"/>
    <n v="12"/>
    <n v="0"/>
    <n v="0"/>
    <n v="0"/>
    <n v="0"/>
    <s v=" "/>
    <n v="0"/>
    <n v="0"/>
    <n v="5611.0918000000001"/>
    <s v=""/>
    <n v="-28055.459000000003"/>
    <s v="SIM"/>
    <n v="-28055.459000000003"/>
    <n v="-28055.459000000003"/>
    <n v="-28055.459000000003"/>
  </r>
  <r>
    <x v="2"/>
    <s v="Oeste"/>
    <x v="8"/>
    <s v="31029 - Divinópolis/Santo Antônio do Monte"/>
    <x v="0"/>
    <n v="17"/>
    <n v="103633.78140000001"/>
    <n v="22"/>
    <n v="105099.14"/>
    <n v="4060331029"/>
    <n v="22"/>
    <n v="20"/>
    <n v="99"/>
    <n v="56"/>
    <n v="99"/>
    <n v="56"/>
    <n v="39"/>
    <n v="0"/>
    <s v="não"/>
    <n v="20"/>
    <n v="121922.0958"/>
    <n v="6096.1048000000001"/>
    <s v="NÃO"/>
    <n v="-30480.524000000001"/>
    <s v="NÃO"/>
    <n v="-23886.168181818179"/>
    <n v="-30480.524000000001"/>
    <n v="-23886.168181818179"/>
  </r>
  <r>
    <x v="2"/>
    <s v="Oeste"/>
    <x v="8"/>
    <s v="31029 - Divinópolis/Santo Antônio do Monte"/>
    <x v="13"/>
    <n v="50.000000000000007"/>
    <n v="348534.61979999999"/>
    <n v="34"/>
    <n v="211854.47"/>
    <n v="4060331029"/>
    <n v="34"/>
    <n v="59.000000000000007"/>
    <n v="99"/>
    <n v="56"/>
    <n v="60"/>
    <n v="34"/>
    <n v="60"/>
    <n v="0"/>
    <s v="não"/>
    <n v="59.000000000000007"/>
    <n v="411270.85139999999"/>
    <n v="6970.6923999999999"/>
    <s v="NÃO"/>
    <n v="111531.07840000004"/>
    <s v="NÃO"/>
    <n v="111531.07840000004"/>
    <n v="111531.07840000004"/>
    <n v="111531.07840000004"/>
  </r>
  <r>
    <x v="2"/>
    <s v="Oeste"/>
    <x v="8"/>
    <s v="31029 - Divinópolis/Santo Antônio do Monte"/>
    <x v="2"/>
    <n v="17"/>
    <n v="103115.09940000001"/>
    <n v="0"/>
    <n v="0"/>
    <n v="4060331029"/>
    <n v="0"/>
    <n v="0"/>
    <n v="99"/>
    <n v="56"/>
    <n v="0"/>
    <n v="0"/>
    <n v="0"/>
    <n v="0"/>
    <s v=" "/>
    <n v="20"/>
    <n v="121311.882"/>
    <n v="6065.5941000000003"/>
    <s v="NÃO"/>
    <n v="103115.09970000001"/>
    <m/>
    <n v="103115.09970000001"/>
    <n v="103115.09970000001"/>
    <n v="103115.09970000001"/>
  </r>
  <r>
    <x v="2"/>
    <s v="Oeste"/>
    <x v="8"/>
    <s v="31029 - Divinópolis/Santo Antônio do Monte"/>
    <x v="5"/>
    <n v="0"/>
    <n v="0"/>
    <n v="5"/>
    <n v="28636.52"/>
    <n v="4060331029"/>
    <n v="0"/>
    <n v="0"/>
    <n v="99"/>
    <n v="56"/>
    <n v="0"/>
    <n v="0"/>
    <n v="0"/>
    <n v="0"/>
    <s v=" "/>
    <n v="0"/>
    <n v="0"/>
    <n v="5611.0918000000001"/>
    <s v=""/>
    <n v="-28055.459000000003"/>
    <s v="SIM"/>
    <n v="-28055.459000000003"/>
    <n v="-28055.459000000003"/>
    <n v="-28055.459000000003"/>
  </r>
  <r>
    <x v="2"/>
    <s v="Oeste"/>
    <x v="8"/>
    <s v="31030 - Formiga"/>
    <x v="0"/>
    <n v="0"/>
    <n v="0"/>
    <n v="3"/>
    <n v="17830.669999999998"/>
    <n v="4060331030"/>
    <n v="0"/>
    <n v="0"/>
    <n v="29.5"/>
    <n v="26"/>
    <n v="29.5"/>
    <n v="26"/>
    <n v="0"/>
    <n v="0"/>
    <s v=" "/>
    <n v="0"/>
    <n v="0"/>
    <n v="6096.1048000000001"/>
    <s v=""/>
    <n v="-18288.314399999999"/>
    <s v="NÃO"/>
    <n v="-17830.669999999998"/>
    <n v="-18288.314399999999"/>
    <n v="-17830.669999999998"/>
  </r>
  <r>
    <x v="2"/>
    <s v="Oeste"/>
    <x v="8"/>
    <s v="31030 - Formiga"/>
    <x v="13"/>
    <n v="15.500000000000002"/>
    <n v="108045.732"/>
    <n v="1"/>
    <n v="4718.28"/>
    <n v="4060331030"/>
    <n v="1"/>
    <n v="18"/>
    <n v="29.5"/>
    <n v="26"/>
    <n v="29.5"/>
    <n v="26"/>
    <n v="1"/>
    <n v="0"/>
    <s v="sim"/>
    <n v="18"/>
    <n v="125472.4632"/>
    <n v="6970.6923999999999"/>
    <s v="NÃO"/>
    <n v="101075.03980000001"/>
    <s v="NÃO"/>
    <n v="101075.03980000001"/>
    <n v="101075.03980000001"/>
    <n v="101075.03980000001"/>
  </r>
  <r>
    <x v="2"/>
    <s v="Oeste"/>
    <x v="8"/>
    <s v="31030 - Formiga"/>
    <x v="2"/>
    <n v="5"/>
    <n v="30327.970799999999"/>
    <n v="5"/>
    <n v="29487.67"/>
    <n v="4060331030"/>
    <n v="5"/>
    <n v="6"/>
    <n v="29.5"/>
    <n v="26"/>
    <n v="28.5"/>
    <n v="25"/>
    <n v="6"/>
    <n v="0"/>
    <s v="não"/>
    <n v="6"/>
    <n v="36393.564599999998"/>
    <n v="6065.5941000000003"/>
    <s v="NÃO"/>
    <n v="0"/>
    <s v="NÃO"/>
    <n v="0"/>
    <n v="0"/>
    <n v="0"/>
  </r>
  <r>
    <x v="2"/>
    <s v="Oeste"/>
    <x v="8"/>
    <s v="31030 - Formiga"/>
    <x v="5"/>
    <n v="5"/>
    <n v="28055.4588"/>
    <n v="20"/>
    <n v="114239.99"/>
    <n v="4060331030"/>
    <n v="20"/>
    <n v="5.5"/>
    <n v="29.5"/>
    <n v="26"/>
    <n v="22.5"/>
    <n v="20"/>
    <n v="23"/>
    <n v="0"/>
    <s v="não"/>
    <n v="5.5"/>
    <n v="30861.004799999999"/>
    <n v="5611.0918000000001"/>
    <s v="NÃO"/>
    <n v="-84166.377000000008"/>
    <s v="SIM"/>
    <n v="-84166.377000000008"/>
    <n v="-84166.377000000008"/>
    <n v="-84166.377000000008"/>
  </r>
  <r>
    <x v="2"/>
    <s v="Oeste"/>
    <x v="8"/>
    <s v="31031 - Itaúna"/>
    <x v="0"/>
    <n v="4.5"/>
    <n v="27432.471600000001"/>
    <n v="16"/>
    <n v="88301.43"/>
    <n v="4060331031"/>
    <n v="16"/>
    <n v="5.5"/>
    <n v="26.5"/>
    <n v="22"/>
    <n v="26.5"/>
    <n v="22"/>
    <n v="19"/>
    <n v="0"/>
    <s v="não"/>
    <n v="5.5"/>
    <n v="33528.5766"/>
    <n v="6096.1048000000001"/>
    <s v="NÃO"/>
    <n v="-70105.205199999997"/>
    <s v="NÃO"/>
    <n v="-63466.652812499997"/>
    <n v="-70105.205199999997"/>
    <n v="-63466.652812499997"/>
  </r>
  <r>
    <x v="2"/>
    <s v="Oeste"/>
    <x v="8"/>
    <s v="31031 - Itaúna"/>
    <x v="13"/>
    <n v="13.5"/>
    <n v="94104.347399999999"/>
    <n v="6"/>
    <n v="38546.239999999998"/>
    <n v="4060331031"/>
    <n v="6"/>
    <n v="15.999999999999998"/>
    <n v="26.5"/>
    <n v="22"/>
    <n v="7.5"/>
    <n v="6"/>
    <n v="8"/>
    <n v="0"/>
    <s v="sim"/>
    <n v="15.999999999999998"/>
    <n v="111531.07859999999"/>
    <n v="6970.6923999999999"/>
    <s v="NÃO"/>
    <n v="52280.192999999999"/>
    <s v="NÃO"/>
    <n v="52280.192999999999"/>
    <n v="52280.192999999999"/>
    <n v="52280.192999999999"/>
  </r>
  <r>
    <x v="2"/>
    <s v="Oeste"/>
    <x v="8"/>
    <s v="31031 - Itaúna"/>
    <x v="5"/>
    <n v="4.5"/>
    <n v="25249.913400000001"/>
    <n v="0"/>
    <n v="0"/>
    <n v="4060331031"/>
    <n v="0"/>
    <n v="0"/>
    <n v="26.5"/>
    <n v="22"/>
    <n v="-0.5"/>
    <n v="0"/>
    <n v="0"/>
    <n v="0"/>
    <s v=" "/>
    <n v="5"/>
    <n v="28055.4588"/>
    <n v="5611.0918000000001"/>
    <s v="NÃO"/>
    <n v="25249.913100000002"/>
    <m/>
    <n v="25249.913100000002"/>
    <n v="25249.913100000002"/>
    <n v="25249.913100000002"/>
  </r>
  <r>
    <x v="2"/>
    <s v="Oeste"/>
    <x v="8"/>
    <s v="31031 - Itaúna"/>
    <x v="7"/>
    <n v="0"/>
    <n v="0"/>
    <n v="1"/>
    <n v="5213.32"/>
    <n v="4060331031"/>
    <n v="0"/>
    <n v="0"/>
    <n v="26.5"/>
    <n v="22"/>
    <n v="-0.5"/>
    <n v="0"/>
    <n v="0"/>
    <n v="0"/>
    <s v=" "/>
    <n v="0"/>
    <n v="0"/>
    <n v="5611.0918000000001"/>
    <s v=""/>
    <n v="-5611.0918000000001"/>
    <s v="NÃO"/>
    <n v="-5213.32"/>
    <n v="-5611.0918000000001"/>
    <n v="-5213.32"/>
  </r>
  <r>
    <x v="2"/>
    <s v="Oeste"/>
    <x v="8"/>
    <s v="31032 - Pará de Minas"/>
    <x v="0"/>
    <n v="7.9999999999999991"/>
    <n v="48768.838199999998"/>
    <n v="14"/>
    <n v="74151.06"/>
    <n v="4060331032"/>
    <n v="14"/>
    <n v="9.5"/>
    <n v="45.5"/>
    <n v="16"/>
    <n v="45.5"/>
    <n v="16"/>
    <n v="40"/>
    <n v="0"/>
    <s v="não"/>
    <n v="9.5"/>
    <n v="57912.9954"/>
    <n v="6096.1048000000001"/>
    <s v="NÃO"/>
    <n v="-36576.628800000006"/>
    <s v="NÃO"/>
    <n v="-31779.025714285715"/>
    <n v="-36576.628800000006"/>
    <n v="-31779.025714285715"/>
  </r>
  <r>
    <x v="2"/>
    <s v="Oeste"/>
    <x v="8"/>
    <s v="31032 - Pará de Minas"/>
    <x v="13"/>
    <n v="23"/>
    <n v="160325.92499999999"/>
    <n v="2"/>
    <n v="16207.88"/>
    <n v="4060331032"/>
    <n v="2"/>
    <n v="26.500000000000004"/>
    <n v="45.5"/>
    <n v="16"/>
    <n v="5.5"/>
    <n v="2"/>
    <n v="6"/>
    <n v="0"/>
    <s v="sim"/>
    <n v="26.500000000000004"/>
    <n v="184723.34880000001"/>
    <n v="6970.6923999999999"/>
    <s v="NÃO"/>
    <n v="146384.5404"/>
    <s v="SIM"/>
    <n v="146384.5404"/>
    <n v="146384.5404"/>
    <n v="146384.5404"/>
  </r>
  <r>
    <x v="2"/>
    <s v="Oeste"/>
    <x v="8"/>
    <s v="31032 - Pará de Minas"/>
    <x v="5"/>
    <n v="7.9999999999999991"/>
    <n v="44888.734199999999"/>
    <n v="0"/>
    <n v="0"/>
    <n v="4060331032"/>
    <n v="0"/>
    <n v="0"/>
    <n v="45.5"/>
    <n v="16"/>
    <n v="-0.5"/>
    <n v="0"/>
    <n v="0"/>
    <n v="0"/>
    <s v=" "/>
    <n v="9.5"/>
    <n v="53305.372199999998"/>
    <n v="5611.0918000000001"/>
    <s v="NÃO"/>
    <n v="44888.734399999994"/>
    <m/>
    <n v="44888.734399999994"/>
    <n v="44888.734399999994"/>
    <n v="44888.734399999994"/>
  </r>
  <r>
    <x v="2"/>
    <s v="Oeste"/>
    <x v="8"/>
    <s v="31033 - Santo Antônio do Amparo/Campo Belo"/>
    <x v="0"/>
    <n v="31.000000000000004"/>
    <n v="188979.24900000001"/>
    <n v="6"/>
    <n v="38705.449999999997"/>
    <n v="4060331033"/>
    <n v="6"/>
    <n v="36.5"/>
    <n v="46"/>
    <n v="17"/>
    <n v="46"/>
    <n v="17"/>
    <n v="16"/>
    <n v="0"/>
    <s v="sim"/>
    <n v="36.5"/>
    <n v="222507.82500000001"/>
    <n v="6096.1048000000001"/>
    <s v="NÃO"/>
    <n v="152402.62000000002"/>
    <s v="SIM"/>
    <n v="152402.62000000002"/>
    <n v="152402.62000000002"/>
    <n v="152402.62000000002"/>
  </r>
  <r>
    <x v="2"/>
    <s v="Oeste"/>
    <x v="8"/>
    <s v="31033 - Santo Antônio do Amparo/Campo Belo"/>
    <x v="13"/>
    <n v="0"/>
    <n v="0"/>
    <n v="7"/>
    <n v="46052.43"/>
    <n v="4060331033"/>
    <n v="0"/>
    <n v="0"/>
    <n v="46"/>
    <n v="17"/>
    <n v="30"/>
    <n v="11"/>
    <n v="0"/>
    <n v="0"/>
    <s v=" "/>
    <n v="0"/>
    <n v="0"/>
    <n v="6970.6923999999999"/>
    <s v=""/>
    <n v="-48794.846799999999"/>
    <s v="NÃO"/>
    <n v="-46052.43"/>
    <n v="-48794.846799999999"/>
    <n v="-46052.43"/>
  </r>
  <r>
    <x v="2"/>
    <s v="Oeste"/>
    <x v="8"/>
    <s v="31033 - Santo Antônio do Amparo/Campo Belo"/>
    <x v="2"/>
    <n v="0"/>
    <n v="0"/>
    <n v="1"/>
    <n v="5652.31"/>
    <n v="4060331033"/>
    <n v="0"/>
    <n v="0"/>
    <n v="46"/>
    <n v="17"/>
    <n v="30"/>
    <n v="11"/>
    <n v="0"/>
    <n v="0"/>
    <s v=" "/>
    <n v="0"/>
    <n v="0"/>
    <n v="6065.5941000000003"/>
    <s v=""/>
    <n v="-6065.5941000000003"/>
    <s v="NÃO"/>
    <n v="-5652.31"/>
    <n v="-6065.5941000000003"/>
    <n v="-5652.31"/>
  </r>
  <r>
    <x v="2"/>
    <s v="Oeste"/>
    <x v="8"/>
    <s v="31033 - Santo Antônio do Amparo/Campo Belo"/>
    <x v="4"/>
    <n v="0"/>
    <n v="0"/>
    <n v="1"/>
    <n v="5698.91"/>
    <n v="4060331033"/>
    <n v="0"/>
    <n v="0"/>
    <n v="46"/>
    <n v="17"/>
    <n v="30"/>
    <n v="11"/>
    <n v="0"/>
    <n v="0"/>
    <s v=" "/>
    <n v="0"/>
    <n v="0"/>
    <n v="6272.7227000000003"/>
    <s v=""/>
    <n v="-6272.7227000000003"/>
    <s v="NÃO"/>
    <n v="-5698.91"/>
    <n v="-6272.7227000000003"/>
    <n v="-5698.91"/>
  </r>
  <r>
    <x v="2"/>
    <s v="Oeste"/>
    <x v="8"/>
    <s v="31033 - Santo Antônio do Amparo/Campo Belo"/>
    <x v="5"/>
    <n v="0"/>
    <n v="0"/>
    <n v="1"/>
    <n v="4614.6000000000004"/>
    <n v="4060331033"/>
    <n v="0"/>
    <n v="0"/>
    <n v="46"/>
    <n v="17"/>
    <n v="30"/>
    <n v="11"/>
    <n v="0"/>
    <n v="0"/>
    <s v=" "/>
    <n v="0"/>
    <n v="0"/>
    <n v="5611.0918000000001"/>
    <s v=""/>
    <n v="-5611.0918000000001"/>
    <s v="NÃO"/>
    <n v="-4614.6000000000004"/>
    <n v="-5611.0918000000001"/>
    <n v="-4614.6000000000004"/>
  </r>
  <r>
    <x v="2"/>
    <s v="Oeste"/>
    <x v="8"/>
    <s v="31033 - Santo Antônio do Amparo/Campo Belo"/>
    <x v="7"/>
    <n v="7.9999999999999991"/>
    <n v="44888.734199999999"/>
    <n v="11"/>
    <n v="56049.67"/>
    <n v="4060331033"/>
    <n v="11"/>
    <n v="9.5"/>
    <n v="46"/>
    <n v="17"/>
    <n v="30"/>
    <n v="11"/>
    <n v="30"/>
    <n v="0"/>
    <s v="não"/>
    <n v="9.5"/>
    <n v="53305.372199999998"/>
    <n v="5611.0918000000001"/>
    <s v="NÃO"/>
    <n v="-16833.275400000006"/>
    <s v="NÃO"/>
    <n v="-15286.27363636364"/>
    <n v="-16833.275400000006"/>
    <n v="-15286.27363636364"/>
  </r>
  <r>
    <x v="2"/>
    <s v="Leste"/>
    <x v="9"/>
    <s v="31034 - Caratinga"/>
    <x v="0"/>
    <n v="7.5"/>
    <n v="45720.786"/>
    <n v="2"/>
    <n v="9737.52"/>
    <n v="4060331034"/>
    <n v="2"/>
    <n v="9"/>
    <n v="44.5"/>
    <n v="6"/>
    <n v="44.5"/>
    <n v="6"/>
    <n v="15"/>
    <n v="0"/>
    <s v="não"/>
    <n v="9"/>
    <n v="54864.943200000002"/>
    <n v="6096.1048000000001"/>
    <s v="NÃO"/>
    <n v="33528.576399999998"/>
    <s v="NÃO"/>
    <n v="33528.576399999998"/>
    <n v="33528.576399999998"/>
    <n v="33528.576399999998"/>
  </r>
  <r>
    <x v="2"/>
    <s v="Leste"/>
    <x v="9"/>
    <s v="31034 - Caratinga"/>
    <x v="15"/>
    <n v="0"/>
    <n v="0"/>
    <n v="1"/>
    <n v="4726.8500000000004"/>
    <n v="4060331034"/>
    <n v="0"/>
    <n v="0"/>
    <n v="44.5"/>
    <n v="6"/>
    <n v="29.5"/>
    <n v="4"/>
    <n v="0"/>
    <n v="0"/>
    <s v=" "/>
    <n v="0"/>
    <n v="0"/>
    <n v="5611.0918000000001"/>
    <s v=""/>
    <n v="-5611.0918000000001"/>
    <s v="NÃO"/>
    <n v="-4726.8500000000004"/>
    <n v="-5611.0918000000001"/>
    <n v="-4726.8500000000004"/>
  </r>
  <r>
    <x v="2"/>
    <s v="Leste"/>
    <x v="9"/>
    <s v="31034 - Caratinga"/>
    <x v="11"/>
    <n v="30.499999999999996"/>
    <n v="206455.26240000001"/>
    <n v="4"/>
    <n v="27498.98"/>
    <n v="4060331034"/>
    <n v="4"/>
    <n v="35.5"/>
    <n v="44.5"/>
    <n v="6"/>
    <n v="29.5"/>
    <n v="4"/>
    <n v="30"/>
    <n v="0"/>
    <s v="sim"/>
    <n v="35.5"/>
    <n v="240300.38759999999"/>
    <n v="6769.0249999999996"/>
    <s v="NÃO"/>
    <n v="179379.16249999998"/>
    <s v="SIM"/>
    <n v="179379.16249999998"/>
    <n v="179379.16249999998"/>
    <n v="179379.16249999998"/>
  </r>
  <r>
    <x v="2"/>
    <s v="Leste"/>
    <x v="9"/>
    <s v="31034 - Caratinga"/>
    <x v="18"/>
    <n v="0"/>
    <n v="0"/>
    <n v="1"/>
    <n v="6897.89"/>
    <n v="4060331034"/>
    <n v="0"/>
    <n v="0"/>
    <n v="44.5"/>
    <n v="6"/>
    <n v="-0.5"/>
    <n v="0"/>
    <n v="0"/>
    <n v="0"/>
    <s v=" "/>
    <n v="0"/>
    <n v="0"/>
    <n v="6258.1743999999999"/>
    <s v=""/>
    <n v="-6258.1743999999999"/>
    <s v="SIM"/>
    <n v="-6258.1743999999999"/>
    <n v="-6258.1743999999999"/>
    <n v="-6258.1743999999999"/>
  </r>
  <r>
    <x v="2"/>
    <s v="Leste"/>
    <x v="9"/>
    <s v="31035 - Coronel Fabriciano/Timóteo"/>
    <x v="0"/>
    <n v="8.5"/>
    <n v="51816.891000000003"/>
    <n v="3"/>
    <n v="15799.95"/>
    <n v="4060331035"/>
    <n v="3"/>
    <n v="10"/>
    <n v="50.5"/>
    <n v="32"/>
    <n v="50.5"/>
    <n v="32"/>
    <n v="5"/>
    <n v="0"/>
    <s v="sim"/>
    <n v="10"/>
    <n v="60961.048199999997"/>
    <n v="6096.1048000000001"/>
    <s v="NÃO"/>
    <n v="33528.576399999998"/>
    <s v="NÃO"/>
    <n v="33528.576399999998"/>
    <n v="33528.576399999998"/>
    <n v="33528.576399999998"/>
  </r>
  <r>
    <x v="2"/>
    <s v="Leste"/>
    <x v="9"/>
    <s v="31035 - Coronel Fabriciano/Timóteo"/>
    <x v="15"/>
    <n v="0"/>
    <n v="0"/>
    <n v="1"/>
    <n v="4728.22"/>
    <n v="4060331035"/>
    <n v="0"/>
    <n v="0"/>
    <n v="50.5"/>
    <n v="32"/>
    <n v="45.5"/>
    <n v="29"/>
    <n v="0"/>
    <n v="0"/>
    <s v=" "/>
    <n v="0"/>
    <n v="0"/>
    <n v="5611.0918000000001"/>
    <s v=""/>
    <n v="-5611.0918000000001"/>
    <s v="NÃO"/>
    <n v="-4728.22"/>
    <n v="-5611.0918000000001"/>
    <n v="-4728.22"/>
  </r>
  <r>
    <x v="2"/>
    <s v="Leste"/>
    <x v="9"/>
    <s v="31035 - Coronel Fabriciano/Timóteo"/>
    <x v="11"/>
    <n v="34.5"/>
    <n v="233531.3622"/>
    <n v="29"/>
    <n v="182097.12"/>
    <n v="4060331035"/>
    <n v="29"/>
    <n v="40.5"/>
    <n v="50.5"/>
    <n v="32"/>
    <n v="45.5"/>
    <n v="29"/>
    <n v="46"/>
    <n v="0"/>
    <s v="não"/>
    <n v="40.5"/>
    <n v="274145.51280000003"/>
    <n v="6769.0249999999996"/>
    <s v="NÃO"/>
    <n v="37229.637499999997"/>
    <s v="NÃO"/>
    <n v="37229.637499999997"/>
    <n v="37229.637499999997"/>
    <n v="37229.637499999997"/>
  </r>
  <r>
    <x v="2"/>
    <s v="Leste"/>
    <x v="9"/>
    <s v="31035 - Coronel Fabriciano/Timóteo"/>
    <x v="18"/>
    <n v="0"/>
    <n v="0"/>
    <n v="1"/>
    <n v="6030.38"/>
    <n v="4060331035"/>
    <n v="0"/>
    <n v="0"/>
    <n v="50.5"/>
    <n v="32"/>
    <n v="-0.5"/>
    <n v="0"/>
    <n v="0"/>
    <n v="0"/>
    <s v=" "/>
    <n v="0"/>
    <n v="0"/>
    <n v="6258.1743999999999"/>
    <s v=""/>
    <n v="-6258.1743999999999"/>
    <s v="NÃO"/>
    <n v="-6030.38"/>
    <n v="-6258.1743999999999"/>
    <n v="-6030.38"/>
  </r>
  <r>
    <x v="2"/>
    <s v="Leste"/>
    <x v="10"/>
    <s v="31036 - Governador Valadares"/>
    <x v="0"/>
    <n v="15.999999999999998"/>
    <n v="97537.676999999996"/>
    <n v="1"/>
    <n v="4320.0200000000004"/>
    <n v="4060331036"/>
    <n v="1"/>
    <n v="19"/>
    <n v="95"/>
    <n v="57"/>
    <n v="95"/>
    <n v="57"/>
    <n v="2"/>
    <n v="0"/>
    <s v="sim"/>
    <n v="19"/>
    <n v="115825.9914"/>
    <n v="6096.1048000000001"/>
    <s v="NÃO"/>
    <n v="91441.571999999986"/>
    <s v="NÃO"/>
    <n v="91441.571999999986"/>
    <n v="91441.571999999986"/>
    <n v="91441.571999999986"/>
  </r>
  <r>
    <x v="2"/>
    <s v="Leste"/>
    <x v="10"/>
    <s v="31036 - Governador Valadares"/>
    <x v="15"/>
    <n v="65"/>
    <n v="364720.96679999999"/>
    <n v="56"/>
    <n v="301044.83"/>
    <n v="4060331036"/>
    <n v="56"/>
    <n v="76"/>
    <n v="95"/>
    <n v="57"/>
    <n v="93"/>
    <n v="56"/>
    <n v="93"/>
    <n v="0"/>
    <s v="não"/>
    <n v="76"/>
    <n v="426442.97700000001"/>
    <n v="5611.0918000000001"/>
    <s v="NÃO"/>
    <n v="50499.826200000003"/>
    <s v="NÃO"/>
    <n v="50499.826200000003"/>
    <n v="50499.826200000003"/>
    <n v="50499.826200000003"/>
  </r>
  <r>
    <x v="2"/>
    <s v="Leste"/>
    <x v="10"/>
    <s v="31036 - Governador Valadares"/>
    <x v="11"/>
    <n v="0"/>
    <n v="0"/>
    <n v="2"/>
    <n v="10468.469999999999"/>
    <n v="4060331036"/>
    <n v="0"/>
    <n v="0"/>
    <n v="95"/>
    <n v="57"/>
    <n v="0"/>
    <n v="0"/>
    <n v="0"/>
    <n v="0"/>
    <s v=" "/>
    <n v="0"/>
    <n v="0"/>
    <n v="6769.0249999999996"/>
    <s v=""/>
    <n v="-13538.05"/>
    <s v="NÃO"/>
    <n v="-10468.469999999999"/>
    <n v="-13538.05"/>
    <n v="-10468.469999999999"/>
  </r>
  <r>
    <x v="2"/>
    <s v="Leste"/>
    <x v="9"/>
    <s v="31037 - Ipatinga"/>
    <x v="0"/>
    <n v="14.499999999999998"/>
    <n v="88393.519799999995"/>
    <n v="1"/>
    <n v="2996.54"/>
    <n v="4060331037"/>
    <n v="1"/>
    <n v="17"/>
    <n v="86.5"/>
    <n v="57"/>
    <n v="86.5"/>
    <n v="57"/>
    <n v="2"/>
    <n v="0"/>
    <s v="sim"/>
    <n v="17"/>
    <n v="103633.78140000001"/>
    <n v="6096.1048000000001"/>
    <s v="NÃO"/>
    <n v="82297.414799999984"/>
    <s v="NÃO"/>
    <n v="82297.414799999984"/>
    <n v="82297.414799999984"/>
    <n v="82297.414799999984"/>
  </r>
  <r>
    <x v="2"/>
    <s v="Leste"/>
    <x v="9"/>
    <s v="31037 - Ipatinga"/>
    <x v="15"/>
    <n v="0"/>
    <n v="0"/>
    <n v="3"/>
    <n v="17259.599999999999"/>
    <n v="4060331037"/>
    <n v="0"/>
    <n v="0"/>
    <n v="86.5"/>
    <n v="57"/>
    <n v="84.5"/>
    <n v="56"/>
    <n v="0"/>
    <n v="0"/>
    <s v=" "/>
    <n v="0"/>
    <n v="0"/>
    <n v="5611.0918000000001"/>
    <s v=""/>
    <n v="-16833.275399999999"/>
    <s v="SIM"/>
    <n v="-16833.275399999999"/>
    <n v="-16833.275399999999"/>
    <n v="-16833.275399999999"/>
  </r>
  <r>
    <x v="2"/>
    <s v="Leste"/>
    <x v="9"/>
    <s v="31037 - Ipatinga"/>
    <x v="11"/>
    <n v="59.000000000000007"/>
    <n v="399372.47519999999"/>
    <n v="56"/>
    <n v="350432.41"/>
    <n v="4060331037"/>
    <n v="56"/>
    <n v="69.5"/>
    <n v="86.5"/>
    <n v="57"/>
    <n v="84.5"/>
    <n v="56"/>
    <n v="85"/>
    <n v="0"/>
    <s v="não"/>
    <n v="69.5"/>
    <n v="470447.23739999998"/>
    <n v="6769.0249999999996"/>
    <s v="NÃO"/>
    <n v="20307.075000000048"/>
    <s v="NÃO"/>
    <n v="20307.075000000048"/>
    <n v="20307.075000000048"/>
    <n v="20307.075000000048"/>
  </r>
  <r>
    <x v="2"/>
    <s v="Leste"/>
    <x v="10"/>
    <s v="31038 - Mantena"/>
    <x v="9"/>
    <n v="0"/>
    <n v="0"/>
    <n v="1"/>
    <n v="5261.32"/>
    <n v="4060331038"/>
    <n v="0"/>
    <n v="0"/>
    <n v="15.999999999999998"/>
    <n v="8"/>
    <n v="15.999999999999998"/>
    <n v="8"/>
    <n v="0"/>
    <n v="0"/>
    <s v=" "/>
    <n v="0"/>
    <n v="0"/>
    <n v="5611.0918000000001"/>
    <s v=""/>
    <n v="-5611.0918000000001"/>
    <s v="NÃO"/>
    <n v="-5261.32"/>
    <n v="-5611.0918000000001"/>
    <n v="-5261.32"/>
  </r>
  <r>
    <x v="2"/>
    <s v="Leste"/>
    <x v="10"/>
    <s v="31038 - Mantena"/>
    <x v="0"/>
    <n v="2.5"/>
    <n v="15240.262199999999"/>
    <n v="1"/>
    <n v="4598.6000000000004"/>
    <n v="4060331038"/>
    <n v="1"/>
    <n v="3"/>
    <n v="15.999999999999998"/>
    <n v="8"/>
    <n v="15.999999999999998"/>
    <n v="8"/>
    <n v="2"/>
    <n v="0"/>
    <s v="sim"/>
    <n v="3"/>
    <n v="18288.314399999999"/>
    <n v="6096.1048000000001"/>
    <s v="NÃO"/>
    <n v="9144.1571999999996"/>
    <s v="NÃO"/>
    <n v="9144.1571999999996"/>
    <n v="9144.1571999999996"/>
    <n v="9144.1571999999996"/>
  </r>
  <r>
    <x v="2"/>
    <s v="Leste"/>
    <x v="10"/>
    <s v="31038 - Mantena"/>
    <x v="15"/>
    <n v="11"/>
    <n v="61722.009599999998"/>
    <n v="7"/>
    <n v="36138.800000000003"/>
    <n v="4060331038"/>
    <n v="7"/>
    <n v="12.999999999999998"/>
    <n v="15.999999999999998"/>
    <n v="8"/>
    <n v="13.999999999999998"/>
    <n v="7"/>
    <n v="14"/>
    <n v="0"/>
    <s v="não"/>
    <n v="12.999999999999998"/>
    <n v="72944.193599999999"/>
    <n v="5611.0918000000001"/>
    <s v="NÃO"/>
    <n v="22444.367200000001"/>
    <s v="NÃO"/>
    <n v="22444.367200000001"/>
    <n v="22444.367200000001"/>
    <n v="22444.367200000001"/>
  </r>
  <r>
    <x v="2"/>
    <s v="Leste"/>
    <x v="10"/>
    <s v="31039 - Santa Maria do Suaçuí/São João Evangelista"/>
    <x v="9"/>
    <n v="0"/>
    <n v="0"/>
    <n v="1"/>
    <n v="5911.29"/>
    <n v="4060331039"/>
    <n v="0"/>
    <n v="0"/>
    <n v="25"/>
    <n v="6"/>
    <n v="25"/>
    <n v="6"/>
    <n v="0"/>
    <n v="0"/>
    <s v=" "/>
    <n v="0"/>
    <n v="0"/>
    <n v="5611.0918000000001"/>
    <s v=""/>
    <n v="-5611.0918000000001"/>
    <s v="SIM"/>
    <n v="-5611.0918000000001"/>
    <n v="-5611.0918000000001"/>
    <n v="-5611.0918000000001"/>
  </r>
  <r>
    <x v="2"/>
    <s v="Leste"/>
    <x v="10"/>
    <s v="31039 - Santa Maria do Suaçuí/São João Evangelista"/>
    <x v="0"/>
    <n v="3.9999999999999996"/>
    <n v="24384.419399999999"/>
    <n v="1"/>
    <n v="5213.32"/>
    <n v="4060331039"/>
    <n v="1"/>
    <n v="5"/>
    <n v="25"/>
    <n v="6"/>
    <n v="25"/>
    <n v="6"/>
    <n v="4"/>
    <n v="0"/>
    <s v="não"/>
    <n v="5"/>
    <n v="30480.523799999999"/>
    <n v="6096.1048000000001"/>
    <s v="NÃO"/>
    <n v="18288.314399999999"/>
    <s v="NÃO"/>
    <n v="18288.314399999999"/>
    <n v="18288.314399999999"/>
    <n v="18288.314399999999"/>
  </r>
  <r>
    <x v="2"/>
    <s v="Leste"/>
    <x v="10"/>
    <s v="31039 - Santa Maria do Suaçuí/São João Evangelista"/>
    <x v="15"/>
    <n v="17"/>
    <n v="95388.560400000002"/>
    <n v="5"/>
    <n v="23198.59"/>
    <n v="4060331039"/>
    <n v="5"/>
    <n v="20"/>
    <n v="25"/>
    <n v="6"/>
    <n v="21"/>
    <n v="5"/>
    <n v="21"/>
    <n v="0"/>
    <s v="não"/>
    <n v="20"/>
    <n v="112221.8358"/>
    <n v="5611.0918000000001"/>
    <s v="NÃO"/>
    <n v="67333.101599999995"/>
    <s v="NÃO"/>
    <n v="67333.101599999995"/>
    <n v="67333.101599999995"/>
    <n v="67333.101599999995"/>
  </r>
  <r>
    <x v="2"/>
    <s v="Leste"/>
    <x v="10"/>
    <s v="31040 - Resplendor"/>
    <x v="0"/>
    <n v="0"/>
    <n v="0"/>
    <n v="1"/>
    <n v="4598.6000000000004"/>
    <n v="4060331040"/>
    <n v="0"/>
    <n v="0"/>
    <n v="20.5"/>
    <n v="4"/>
    <n v="20.5"/>
    <n v="4"/>
    <n v="0"/>
    <n v="0"/>
    <s v=" "/>
    <n v="0"/>
    <n v="0"/>
    <n v="6096.1048000000001"/>
    <s v=""/>
    <n v="-6096.1048000000001"/>
    <s v="NÃO"/>
    <n v="-4598.6000000000004"/>
    <n v="-6096.1048000000001"/>
    <n v="-4598.6000000000004"/>
  </r>
  <r>
    <x v="2"/>
    <s v="Leste"/>
    <x v="10"/>
    <s v="31040 - Resplendor"/>
    <x v="15"/>
    <n v="14.000000000000002"/>
    <n v="78555.285000000003"/>
    <n v="4"/>
    <n v="17511.63"/>
    <n v="4060331040"/>
    <n v="4"/>
    <n v="16.5"/>
    <n v="20.5"/>
    <n v="4"/>
    <n v="20.5"/>
    <n v="4"/>
    <n v="21"/>
    <n v="0"/>
    <s v="não"/>
    <n v="16.5"/>
    <n v="92583.0144"/>
    <n v="5611.0918000000001"/>
    <s v="NÃO"/>
    <n v="56110.918000000012"/>
    <s v="NÃO"/>
    <n v="56110.918000000012"/>
    <n v="56110.918000000012"/>
    <n v="56110.918000000012"/>
  </r>
  <r>
    <x v="2"/>
    <s v="Leste"/>
    <x v="10"/>
    <s v="31040 - Resplendor"/>
    <x v="16"/>
    <n v="3.5000000000000004"/>
    <n v="19638.821400000001"/>
    <n v="0"/>
    <n v="0"/>
    <n v="4060331040"/>
    <n v="0"/>
    <n v="0"/>
    <n v="20.5"/>
    <n v="4"/>
    <n v="-0.5"/>
    <n v="0"/>
    <n v="0"/>
    <n v="0"/>
    <s v=" "/>
    <n v="3.9999999999999996"/>
    <n v="22444.367399999999"/>
    <n v="5611.0918000000001"/>
    <s v="NÃO"/>
    <n v="19638.821300000003"/>
    <m/>
    <n v="19638.821300000003"/>
    <n v="19638.821300000003"/>
    <n v="19638.821300000003"/>
  </r>
  <r>
    <x v="2"/>
    <s v="Sudeste"/>
    <x v="11"/>
    <s v="31041 - Além Paraíba"/>
    <x v="8"/>
    <n v="3.5000000000000004"/>
    <n v="21166.3416"/>
    <n v="6"/>
    <n v="39211.03"/>
    <n v="4060331041"/>
    <n v="6"/>
    <n v="3.9999999999999996"/>
    <n v="13"/>
    <n v="19"/>
    <n v="13"/>
    <n v="19"/>
    <n v="4"/>
    <n v="0"/>
    <s v="não"/>
    <n v="3.9999999999999996"/>
    <n v="24190.104599999999"/>
    <n v="6047.5261"/>
    <s v="SIM"/>
    <n v="-3023.7630499999973"/>
    <s v="SIM"/>
    <n v="-3023.7630499999973"/>
    <n v="-15118.815249999998"/>
    <n v="-15118.815249999998"/>
  </r>
  <r>
    <x v="2"/>
    <s v="Sudeste"/>
    <x v="11"/>
    <s v="31041 - Além Paraíba"/>
    <x v="16"/>
    <n v="7.5"/>
    <n v="42083.188199999997"/>
    <n v="13"/>
    <n v="68605.33"/>
    <n v="4060331041"/>
    <n v="13"/>
    <n v="9"/>
    <n v="13"/>
    <n v="19"/>
    <n v="9"/>
    <n v="13"/>
    <n v="9"/>
    <n v="0"/>
    <s v="não"/>
    <n v="9"/>
    <n v="50499.826200000003"/>
    <n v="5611.0918000000001"/>
    <s v="SIM"/>
    <n v="-8416.6376999999993"/>
    <s v="NÃO"/>
    <n v="-7915.999615384615"/>
    <n v="-30861.0049"/>
    <n v="-29025.331923076923"/>
  </r>
  <r>
    <x v="2"/>
    <s v="Sudeste"/>
    <x v="11"/>
    <s v="31042 - Carangola"/>
    <x v="8"/>
    <n v="0"/>
    <n v="0"/>
    <n v="4"/>
    <n v="24608.1"/>
    <n v="4060331042"/>
    <n v="0"/>
    <n v="0"/>
    <n v="28.5"/>
    <n v="4"/>
    <n v="28.5"/>
    <n v="4"/>
    <n v="0"/>
    <n v="0"/>
    <s v=" "/>
    <n v="0"/>
    <n v="0"/>
    <n v="6047.5261"/>
    <s v=""/>
    <n v="-24190.1044"/>
    <s v="SIM"/>
    <n v="-24190.1044"/>
    <n v="-24190.1044"/>
    <n v="-24190.1044"/>
  </r>
  <r>
    <x v="2"/>
    <s v="Sudeste"/>
    <x v="11"/>
    <s v="31042 - Carangola"/>
    <x v="16"/>
    <n v="24.499999999999996"/>
    <n v="137471.74919999999"/>
    <n v="4"/>
    <n v="23904.95"/>
    <n v="4060331042"/>
    <n v="4"/>
    <n v="28.5"/>
    <n v="28.5"/>
    <n v="4"/>
    <n v="28.5"/>
    <n v="4"/>
    <n v="29"/>
    <n v="0"/>
    <s v="não"/>
    <n v="28.5"/>
    <n v="159916.11660000001"/>
    <n v="5611.0918000000001"/>
    <s v="NÃO"/>
    <n v="115027.38189999998"/>
    <s v="SIM"/>
    <n v="115027.38189999998"/>
    <n v="115027.38189999998"/>
    <n v="115027.38189999998"/>
  </r>
  <r>
    <x v="2"/>
    <s v="Sudeste"/>
    <x v="12"/>
    <s v="31043 - Juiz de Fora/Lima Duarte/Bom Jardim de Minas"/>
    <x v="8"/>
    <n v="126.49999999999999"/>
    <n v="765012.05160000001"/>
    <n v="290"/>
    <n v="1788785.29"/>
    <n v="4060331043"/>
    <n v="290"/>
    <n v="149"/>
    <n v="149"/>
    <n v="290"/>
    <n v="149"/>
    <n v="290"/>
    <n v="149"/>
    <n v="0"/>
    <s v="não"/>
    <n v="149"/>
    <n v="901081.38899999997"/>
    <n v="6047.5261"/>
    <s v="SIM"/>
    <n v="-136069.3372500001"/>
    <s v="SIM"/>
    <n v="-136069.3372500001"/>
    <n v="-988770.51734999998"/>
    <n v="-988770.51734999998"/>
  </r>
  <r>
    <x v="2"/>
    <s v="Sudeste"/>
    <x v="11"/>
    <s v="31044 - Leopoldina/Cataguases"/>
    <x v="0"/>
    <n v="0"/>
    <n v="0"/>
    <n v="1"/>
    <n v="4611.3"/>
    <n v="4060331044"/>
    <n v="0"/>
    <n v="0"/>
    <n v="40.5"/>
    <n v="20"/>
    <n v="40.5"/>
    <n v="20"/>
    <n v="0"/>
    <n v="0"/>
    <s v=" "/>
    <n v="0"/>
    <n v="0"/>
    <n v="6096.1048000000001"/>
    <s v=""/>
    <n v="-6096.1048000000001"/>
    <s v="NÃO"/>
    <n v="-4611.3"/>
    <n v="-6096.1048000000001"/>
    <n v="-4611.3"/>
  </r>
  <r>
    <x v="2"/>
    <s v="Sudeste"/>
    <x v="11"/>
    <s v="31044 - Leopoldina/Cataguases"/>
    <x v="8"/>
    <n v="5"/>
    <n v="30237.6306"/>
    <n v="10"/>
    <n v="55216.63"/>
    <n v="4060331044"/>
    <n v="10"/>
    <n v="6"/>
    <n v="40.5"/>
    <n v="20"/>
    <n v="40.5"/>
    <n v="20"/>
    <n v="20"/>
    <n v="0"/>
    <s v="não"/>
    <n v="6"/>
    <n v="36285.156600000002"/>
    <n v="6047.5261"/>
    <s v="NÃO"/>
    <n v="-30237.630499999999"/>
    <s v="NÃO"/>
    <n v="-27608.314999999999"/>
    <n v="-30237.630499999999"/>
    <n v="-27608.314999999999"/>
  </r>
  <r>
    <x v="2"/>
    <s v="Sudeste"/>
    <x v="11"/>
    <s v="31044 - Leopoldina/Cataguases"/>
    <x v="16"/>
    <n v="29.500000000000004"/>
    <n v="165527.20800000001"/>
    <n v="10"/>
    <n v="47871.58"/>
    <n v="4060331044"/>
    <n v="10"/>
    <n v="34.5"/>
    <n v="40.5"/>
    <n v="20"/>
    <n v="20.5"/>
    <n v="10"/>
    <n v="21"/>
    <n v="0"/>
    <s v="sim"/>
    <n v="34.5"/>
    <n v="193582.66680000001"/>
    <n v="5611.0918000000001"/>
    <s v="NÃO"/>
    <n v="109416.29010000003"/>
    <s v="NÃO"/>
    <n v="109416.29010000003"/>
    <n v="109416.29010000003"/>
    <n v="109416.29010000003"/>
  </r>
  <r>
    <x v="2"/>
    <s v="Sudeste"/>
    <x v="11"/>
    <s v="31045 - Muriaé"/>
    <x v="0"/>
    <n v="0"/>
    <n v="0"/>
    <n v="1"/>
    <n v="8171.12"/>
    <n v="4060331045"/>
    <n v="0"/>
    <n v="0"/>
    <n v="38"/>
    <n v="38"/>
    <n v="38"/>
    <n v="38"/>
    <n v="0"/>
    <n v="0"/>
    <s v=" "/>
    <n v="0"/>
    <n v="0"/>
    <n v="6096.1048000000001"/>
    <s v=""/>
    <n v="-6096.1048000000001"/>
    <s v="SIM"/>
    <n v="-6096.1048000000001"/>
    <n v="-6096.1048000000001"/>
    <n v="-6096.1048000000001"/>
  </r>
  <r>
    <x v="2"/>
    <s v="Sudeste"/>
    <x v="11"/>
    <s v="31045 - Muriaé"/>
    <x v="8"/>
    <n v="0"/>
    <n v="0"/>
    <n v="2"/>
    <n v="12288.48"/>
    <n v="4060331045"/>
    <n v="0"/>
    <n v="0"/>
    <n v="38"/>
    <n v="38"/>
    <n v="38"/>
    <n v="38"/>
    <n v="0"/>
    <n v="0"/>
    <s v=" "/>
    <n v="0"/>
    <n v="0"/>
    <n v="6047.5261"/>
    <s v=""/>
    <n v="-12095.0522"/>
    <s v="SIM"/>
    <n v="-12095.0522"/>
    <n v="-12095.0522"/>
    <n v="-12095.0522"/>
  </r>
  <r>
    <x v="2"/>
    <s v="Sudeste"/>
    <x v="11"/>
    <s v="31045 - Muriaé"/>
    <x v="16"/>
    <n v="31.999999999999996"/>
    <n v="179554.9374"/>
    <n v="38"/>
    <n v="206536.5"/>
    <n v="4060331045"/>
    <n v="38"/>
    <n v="38"/>
    <n v="38"/>
    <n v="38"/>
    <n v="38"/>
    <n v="38"/>
    <n v="38"/>
    <n v="0"/>
    <s v="não"/>
    <n v="38"/>
    <n v="213221.48819999999"/>
    <n v="5611.0918000000001"/>
    <s v="NÃO"/>
    <n v="-33666.550800000019"/>
    <s v="NÃO"/>
    <n v="-32611.026315789495"/>
    <n v="-33666.550800000019"/>
    <n v="-32611.026315789495"/>
  </r>
  <r>
    <x v="2"/>
    <s v="Sudeste"/>
    <x v="12"/>
    <s v="31046 - Santos Dumont"/>
    <x v="9"/>
    <n v="0"/>
    <n v="0"/>
    <n v="1"/>
    <n v="6828.55"/>
    <n v="4060331046"/>
    <n v="0"/>
    <n v="0"/>
    <n v="12"/>
    <n v="26"/>
    <n v="12"/>
    <n v="26"/>
    <n v="0"/>
    <n v="0"/>
    <s v=" "/>
    <n v="0"/>
    <n v="0"/>
    <n v="5611.0918000000001"/>
    <s v=""/>
    <n v="-5611.0918000000001"/>
    <s v="SIM"/>
    <n v="-5611.0918000000001"/>
    <n v="-5611.0918000000001"/>
    <n v="-5611.0918000000001"/>
  </r>
  <r>
    <x v="2"/>
    <s v="Sudeste"/>
    <x v="12"/>
    <s v="31046 - Santos Dumont"/>
    <x v="8"/>
    <n v="10"/>
    <n v="60475.261200000001"/>
    <n v="26"/>
    <n v="153634.57999999999"/>
    <n v="4060331046"/>
    <n v="26"/>
    <n v="12"/>
    <n v="12"/>
    <n v="26"/>
    <n v="12"/>
    <n v="26"/>
    <n v="12"/>
    <n v="0"/>
    <s v="não"/>
    <n v="12"/>
    <n v="72570.313200000004"/>
    <n v="6047.5261"/>
    <s v="SIM"/>
    <n v="-12095.0522"/>
    <s v="NÃO"/>
    <n v="-11818.044615384615"/>
    <n v="-96760.417600000001"/>
    <n v="-94544.356923076921"/>
  </r>
  <r>
    <x v="2"/>
    <s v="Sudeste"/>
    <x v="12"/>
    <s v="31047 - São João Nepomuceno/Bicas"/>
    <x v="8"/>
    <n v="14.000000000000002"/>
    <n v="84665.3652"/>
    <n v="28"/>
    <n v="177685.74"/>
    <n v="4060331047"/>
    <n v="28"/>
    <n v="16.5"/>
    <n v="16.5"/>
    <n v="28"/>
    <n v="16.5"/>
    <n v="28"/>
    <n v="17"/>
    <n v="0"/>
    <s v="não"/>
    <n v="16.5"/>
    <n v="99784.180800000002"/>
    <n v="6047.5261"/>
    <s v="SIM"/>
    <n v="-18142.57829999999"/>
    <s v="SIM"/>
    <n v="-18142.57829999999"/>
    <n v="-84665.365399999995"/>
    <n v="-84665.365399999995"/>
  </r>
  <r>
    <x v="2"/>
    <s v="Sudeste"/>
    <x v="11"/>
    <s v="31048 - Ubá"/>
    <x v="0"/>
    <n v="0"/>
    <n v="0"/>
    <n v="1"/>
    <n v="4025.12"/>
    <n v="4060331048"/>
    <n v="0"/>
    <n v="0"/>
    <n v="67.5"/>
    <n v="71"/>
    <n v="67.5"/>
    <n v="71"/>
    <n v="0"/>
    <n v="0"/>
    <s v=" "/>
    <n v="0"/>
    <n v="0"/>
    <n v="6096.1048000000001"/>
    <s v=""/>
    <n v="-6096.1048000000001"/>
    <s v="NÃO"/>
    <n v="-4025.12"/>
    <n v="-6096.1048000000001"/>
    <n v="-4025.12"/>
  </r>
  <r>
    <x v="2"/>
    <s v="Sudeste"/>
    <x v="11"/>
    <s v="31048 - Ubá"/>
    <x v="8"/>
    <n v="28.5"/>
    <n v="172354.49400000001"/>
    <n v="59"/>
    <n v="355048.24"/>
    <n v="4060331048"/>
    <n v="59"/>
    <n v="34"/>
    <n v="67.5"/>
    <n v="71"/>
    <n v="67.5"/>
    <n v="71"/>
    <n v="56"/>
    <n v="0"/>
    <s v="não"/>
    <n v="34"/>
    <n v="205615.88759999999"/>
    <n v="6047.5261"/>
    <s v="SIM"/>
    <n v="-166306.96775000001"/>
    <s v="NÃO"/>
    <n v="-165488.58644067796"/>
    <n v="-184449.54605"/>
    <n v="-183541.886779661"/>
  </r>
  <r>
    <x v="2"/>
    <s v="Sudeste"/>
    <x v="11"/>
    <s v="31048 - Ubá"/>
    <x v="16"/>
    <n v="28.5"/>
    <n v="159916.11660000001"/>
    <n v="12"/>
    <n v="60995.53"/>
    <n v="4060331048"/>
    <n v="12"/>
    <n v="33.5"/>
    <n v="67.5"/>
    <n v="71"/>
    <n v="11.5"/>
    <n v="12"/>
    <n v="12"/>
    <n v="0"/>
    <s v="sim"/>
    <n v="33.5"/>
    <n v="187971.5754"/>
    <n v="5611.0918000000001"/>
    <s v="NÃO"/>
    <n v="92583.0147"/>
    <s v="NÃO"/>
    <n v="92583.0147"/>
    <n v="92583.0147"/>
    <n v="92583.0147"/>
  </r>
  <r>
    <x v="2"/>
    <s v="Sudeste"/>
    <x v="11"/>
    <s v="31048 - Ubá"/>
    <x v="18"/>
    <n v="0"/>
    <n v="0"/>
    <n v="1"/>
    <n v="5150.09"/>
    <n v="4060331048"/>
    <n v="0"/>
    <n v="0"/>
    <n v="67.5"/>
    <n v="71"/>
    <n v="-0.5"/>
    <n v="0"/>
    <n v="0"/>
    <n v="0"/>
    <s v=" "/>
    <n v="0"/>
    <n v="0"/>
    <n v="6258.1743999999999"/>
    <s v=""/>
    <n v="-6258.1743999999999"/>
    <s v="NÃO"/>
    <n v="-5150.09"/>
    <n v="-6258.1743999999999"/>
    <n v="-5150.09"/>
  </r>
  <r>
    <x v="2"/>
    <s v="Norte"/>
    <x v="13"/>
    <s v="31049 - Brasília de Minas/São Francisco"/>
    <x v="14"/>
    <n v="47"/>
    <n v="273919.5906"/>
    <n v="41"/>
    <n v="218455.67999999999"/>
    <n v="4060331049"/>
    <n v="41"/>
    <n v="54.999999999999993"/>
    <n v="54.999999999999993"/>
    <n v="41"/>
    <n v="54.999999999999993"/>
    <n v="41"/>
    <n v="55"/>
    <n v="0"/>
    <s v="não"/>
    <n v="54.999999999999993"/>
    <n v="320544.2022"/>
    <n v="5828.0763999999999"/>
    <s v="NÃO"/>
    <n v="34968.458400000003"/>
    <s v="NÃO"/>
    <n v="34968.458400000003"/>
    <n v="34968.458400000003"/>
    <n v="34968.458400000003"/>
  </r>
  <r>
    <x v="2"/>
    <s v="Norte"/>
    <x v="13"/>
    <s v="31050 - Coração de Jesus"/>
    <x v="14"/>
    <n v="9.5"/>
    <n v="55366.725599999998"/>
    <n v="6"/>
    <n v="38319.89"/>
    <n v="4060331050"/>
    <n v="6"/>
    <n v="11.5"/>
    <n v="11.5"/>
    <n v="6"/>
    <n v="11.5"/>
    <n v="6"/>
    <n v="12"/>
    <n v="0"/>
    <s v="não"/>
    <n v="11.5"/>
    <n v="67022.878800000006"/>
    <n v="5828.0763999999999"/>
    <s v="NÃO"/>
    <n v="20398.267400000001"/>
    <s v="SIM"/>
    <n v="20398.267400000001"/>
    <n v="20398.267400000001"/>
    <n v="20398.267400000001"/>
  </r>
  <r>
    <x v="2"/>
    <s v="Norte"/>
    <x v="13"/>
    <s v="31051 - Francisco Sá"/>
    <x v="14"/>
    <n v="14.499999999999998"/>
    <n v="84507.107999999993"/>
    <n v="16"/>
    <n v="96901.18"/>
    <n v="4060331051"/>
    <n v="16"/>
    <n v="17"/>
    <n v="17"/>
    <n v="16"/>
    <n v="17"/>
    <n v="16"/>
    <n v="17"/>
    <n v="0"/>
    <s v="não"/>
    <n v="17"/>
    <n v="99077.298599999995"/>
    <n v="5828.0763999999999"/>
    <s v="NÃO"/>
    <n v="-8742.1146000000099"/>
    <s v="SIM"/>
    <n v="-8742.1146000000099"/>
    <n v="-8742.1146000000099"/>
    <n v="-8742.1146000000099"/>
  </r>
  <r>
    <x v="2"/>
    <s v="Norte"/>
    <x v="13"/>
    <s v="31052 - Janaúba/Monte Azul"/>
    <x v="14"/>
    <n v="53.000000000000007"/>
    <n v="308888.049"/>
    <n v="65"/>
    <n v="375030.24"/>
    <n v="4060331052"/>
    <n v="65"/>
    <n v="62.499999999999993"/>
    <n v="62.499999999999993"/>
    <n v="65"/>
    <n v="62.499999999999993"/>
    <n v="65"/>
    <n v="63"/>
    <n v="0"/>
    <s v="não"/>
    <n v="62.499999999999993"/>
    <n v="364254.77519999997"/>
    <n v="5828.0763999999999"/>
    <s v="SIM"/>
    <n v="-58280.763999999959"/>
    <s v="NÃO"/>
    <n v="-57696.959999999955"/>
    <n v="-69936.916799999963"/>
    <n v="-69236.351999999955"/>
  </r>
  <r>
    <x v="2"/>
    <s v="Norte"/>
    <x v="13"/>
    <s v="31053 - Januária"/>
    <x v="14"/>
    <n v="22"/>
    <n v="128217.681"/>
    <n v="18"/>
    <n v="98257.68"/>
    <n v="4060331053"/>
    <n v="18"/>
    <n v="25.999999999999996"/>
    <n v="25.999999999999996"/>
    <n v="18"/>
    <n v="25.999999999999996"/>
    <n v="18"/>
    <n v="26"/>
    <n v="0"/>
    <s v="não"/>
    <n v="25.999999999999996"/>
    <n v="151529.98620000001"/>
    <n v="5828.0763999999999"/>
    <s v="NÃO"/>
    <n v="23312.3056"/>
    <s v="NÃO"/>
    <n v="23312.3056"/>
    <n v="23312.3056"/>
    <n v="23312.3056"/>
  </r>
  <r>
    <x v="2"/>
    <s v="Norte"/>
    <x v="13"/>
    <s v="31054 - Montes Claros/Bocaiúva"/>
    <x v="0"/>
    <n v="0"/>
    <n v="0"/>
    <n v="1"/>
    <n v="5240.9399999999996"/>
    <n v="4060331054"/>
    <n v="0"/>
    <n v="0"/>
    <n v="104.50000000000001"/>
    <n v="118"/>
    <n v="104.50000000000001"/>
    <n v="118"/>
    <n v="0"/>
    <n v="0"/>
    <s v=" "/>
    <n v="0"/>
    <n v="0"/>
    <n v="6096.1048000000001"/>
    <s v=""/>
    <n v="-6096.1048000000001"/>
    <s v="NÃO"/>
    <n v="-5240.9399999999996"/>
    <n v="-6096.1048000000001"/>
    <n v="-5240.9399999999996"/>
  </r>
  <r>
    <x v="2"/>
    <s v="Norte"/>
    <x v="13"/>
    <s v="31054 - Montes Claros/Bocaiúva"/>
    <x v="14"/>
    <n v="88.5"/>
    <n v="515784.76140000002"/>
    <n v="118"/>
    <n v="654789.9"/>
    <n v="4060331054"/>
    <n v="118"/>
    <n v="104.50000000000001"/>
    <n v="104.50000000000001"/>
    <n v="118"/>
    <n v="104.50000000000001"/>
    <n v="118"/>
    <n v="105"/>
    <n v="0"/>
    <s v="não"/>
    <n v="104.50000000000001"/>
    <n v="609033.98400000005"/>
    <n v="5828.0763999999999"/>
    <s v="SIM"/>
    <n v="-96163.260599999994"/>
    <s v="NÃO"/>
    <n v="-91559.604661016943"/>
    <n v="-171928.25380000001"/>
    <n v="-163697.47500000001"/>
  </r>
  <r>
    <x v="2"/>
    <s v="Norte"/>
    <x v="13"/>
    <s v="31055 - Pirapora"/>
    <x v="0"/>
    <n v="0"/>
    <n v="0"/>
    <n v="1"/>
    <n v="5052.6099999999997"/>
    <n v="4060331055"/>
    <n v="0"/>
    <n v="0"/>
    <n v="31.999999999999996"/>
    <n v="35"/>
    <n v="31.999999999999996"/>
    <n v="35"/>
    <n v="0"/>
    <n v="0"/>
    <s v=" "/>
    <n v="0"/>
    <n v="0"/>
    <n v="6096.1048000000001"/>
    <s v=""/>
    <n v="-6096.1048000000001"/>
    <s v="NÃO"/>
    <n v="-5052.6099999999997"/>
    <n v="-6096.1048000000001"/>
    <n v="-5052.6099999999997"/>
  </r>
  <r>
    <x v="2"/>
    <s v="Norte"/>
    <x v="13"/>
    <s v="31055 - Pirapora"/>
    <x v="14"/>
    <n v="27.499999999999996"/>
    <n v="160272.10079999999"/>
    <n v="35"/>
    <n v="184621.64"/>
    <n v="4060331055"/>
    <n v="35"/>
    <n v="31.999999999999996"/>
    <n v="31.999999999999996"/>
    <n v="35"/>
    <n v="31.999999999999996"/>
    <n v="35"/>
    <n v="32"/>
    <n v="0"/>
    <s v="não"/>
    <n v="31.999999999999996"/>
    <n v="186498.44459999999"/>
    <n v="5828.0763999999999"/>
    <s v="SIM"/>
    <n v="-26226.343800000021"/>
    <s v="NÃO"/>
    <n v="-23737.068000000021"/>
    <n v="-43710.573000000019"/>
    <n v="-39561.780000000021"/>
  </r>
  <r>
    <x v="2"/>
    <s v="Norte"/>
    <x v="13"/>
    <s v="31055 - Pirapora"/>
    <x v="19"/>
    <n v="0"/>
    <n v="0"/>
    <n v="1"/>
    <n v="6290.01"/>
    <n v="4060331055"/>
    <n v="0"/>
    <n v="0"/>
    <n v="31.999999999999996"/>
    <n v="35"/>
    <n v="-3.5527136788005009E-15"/>
    <n v="0"/>
    <n v="0"/>
    <n v="0"/>
    <s v=" "/>
    <n v="0"/>
    <n v="0"/>
    <n v="6738.2541000000001"/>
    <s v=""/>
    <n v="-6738.2541000000001"/>
    <s v="NÃO"/>
    <n v="-6290.01"/>
    <n v="-6738.2541000000001"/>
    <n v="-6290.01"/>
  </r>
  <r>
    <x v="2"/>
    <s v="Norte"/>
    <x v="13"/>
    <s v="31056 - Salinas/Taiobeiras"/>
    <x v="14"/>
    <n v="40"/>
    <n v="233123.05619999999"/>
    <n v="48"/>
    <n v="268726.45"/>
    <n v="4060331056"/>
    <n v="48"/>
    <n v="47"/>
    <n v="47"/>
    <n v="48"/>
    <n v="47"/>
    <n v="48"/>
    <n v="47"/>
    <n v="0"/>
    <s v="não"/>
    <n v="47"/>
    <n v="273919.5906"/>
    <n v="5828.0763999999999"/>
    <s v="SIM"/>
    <n v="-40796.534800000001"/>
    <s v="NÃO"/>
    <n v="-39189.273958333331"/>
    <n v="-46624.611199999999"/>
    <n v="-44787.741666666669"/>
  </r>
  <r>
    <x v="2"/>
    <s v="Noroeste"/>
    <x v="14"/>
    <s v="31057 - Patos de Minas"/>
    <x v="17"/>
    <n v="66"/>
    <n v="370332.0588"/>
    <n v="56"/>
    <n v="303130.92"/>
    <n v="4060331057"/>
    <n v="56"/>
    <n v="77.5"/>
    <n v="77.5"/>
    <n v="56"/>
    <n v="77.5"/>
    <n v="56"/>
    <n v="78"/>
    <n v="0"/>
    <s v="não"/>
    <n v="77.5"/>
    <n v="434859.61440000002"/>
    <n v="5611.0918000000001"/>
    <s v="NÃO"/>
    <n v="56110.918000000005"/>
    <s v="NÃO"/>
    <n v="56110.918000000005"/>
    <n v="56110.918000000005"/>
    <n v="56110.918000000005"/>
  </r>
  <r>
    <x v="2"/>
    <s v="Noroeste"/>
    <x v="14"/>
    <s v="31057 - Patos de Minas"/>
    <x v="10"/>
    <n v="0"/>
    <n v="0"/>
    <n v="1"/>
    <n v="4313.67"/>
    <n v="4060331057"/>
    <n v="0"/>
    <n v="0"/>
    <n v="77.5"/>
    <n v="56"/>
    <n v="-0.5"/>
    <n v="0"/>
    <n v="0"/>
    <n v="0"/>
    <s v=" "/>
    <n v="0"/>
    <n v="0"/>
    <n v="5611.0918000000001"/>
    <s v=""/>
    <n v="-5611.0918000000001"/>
    <s v="NÃO"/>
    <n v="-4313.67"/>
    <n v="-5611.0918000000001"/>
    <n v="-4313.67"/>
  </r>
  <r>
    <x v="2"/>
    <s v="Noroeste"/>
    <x v="14"/>
    <s v="31058 - Unaí"/>
    <x v="0"/>
    <n v="0"/>
    <n v="0"/>
    <n v="2"/>
    <n v="12187.69"/>
    <n v="4060331058"/>
    <n v="0"/>
    <n v="0"/>
    <n v="57.500000000000007"/>
    <n v="15"/>
    <n v="57.500000000000007"/>
    <n v="15"/>
    <n v="0"/>
    <n v="0"/>
    <s v=" "/>
    <n v="0"/>
    <n v="0"/>
    <n v="6096.1048000000001"/>
    <s v=""/>
    <n v="-12192.2096"/>
    <s v="NÃO"/>
    <n v="-12187.69"/>
    <n v="-12192.2096"/>
    <n v="-12187.69"/>
  </r>
  <r>
    <x v="2"/>
    <s v="Noroeste"/>
    <x v="14"/>
    <s v="31058 - Unaí"/>
    <x v="14"/>
    <n v="0"/>
    <n v="0"/>
    <n v="2"/>
    <n v="9371.92"/>
    <n v="4060331058"/>
    <n v="0"/>
    <n v="0"/>
    <n v="57.500000000000007"/>
    <n v="15"/>
    <n v="57.500000000000007"/>
    <n v="15"/>
    <n v="0"/>
    <n v="0"/>
    <s v=" "/>
    <n v="0"/>
    <n v="0"/>
    <n v="5828.0763999999999"/>
    <s v=""/>
    <n v="-11656.1528"/>
    <s v="NÃO"/>
    <n v="-9371.92"/>
    <n v="-11656.1528"/>
    <n v="-9371.92"/>
  </r>
  <r>
    <x v="2"/>
    <s v="Noroeste"/>
    <x v="14"/>
    <s v="31058 - Unaí"/>
    <x v="17"/>
    <n v="48.999999999999993"/>
    <n v="274943.49839999998"/>
    <n v="15"/>
    <n v="74525.320000000007"/>
    <n v="4060331058"/>
    <n v="15"/>
    <n v="57.500000000000007"/>
    <n v="57.500000000000007"/>
    <n v="15"/>
    <n v="57.500000000000007"/>
    <n v="15"/>
    <n v="58"/>
    <n v="0"/>
    <s v="não"/>
    <n v="57.500000000000007"/>
    <n v="322637.77860000002"/>
    <n v="5611.0918000000001"/>
    <s v="NÃO"/>
    <n v="190777.12119999997"/>
    <s v="NÃO"/>
    <n v="190777.12119999997"/>
    <n v="190777.12119999997"/>
    <n v="190777.12119999997"/>
  </r>
  <r>
    <x v="2"/>
    <s v="Leste do Sul"/>
    <x v="15"/>
    <s v="31059 - Manhuaçu"/>
    <x v="9"/>
    <n v="0"/>
    <n v="0"/>
    <n v="2"/>
    <n v="14120.37"/>
    <n v="4060331059"/>
    <n v="0"/>
    <n v="0"/>
    <n v="73"/>
    <n v="49"/>
    <n v="73"/>
    <n v="49"/>
    <n v="0"/>
    <n v="0"/>
    <s v=" "/>
    <n v="0"/>
    <n v="0"/>
    <n v="5611.0918000000001"/>
    <s v=""/>
    <n v="-11222.1836"/>
    <s v="SIM"/>
    <n v="-11222.1836"/>
    <n v="-11222.1836"/>
    <n v="-11222.1836"/>
  </r>
  <r>
    <x v="2"/>
    <s v="Leste do Sul"/>
    <x v="15"/>
    <s v="31059 - Manhuaçu"/>
    <x v="0"/>
    <n v="0"/>
    <n v="0"/>
    <n v="3"/>
    <n v="13421.81"/>
    <n v="4060331059"/>
    <n v="0"/>
    <n v="0"/>
    <n v="73"/>
    <n v="49"/>
    <n v="73"/>
    <n v="49"/>
    <n v="0"/>
    <n v="0"/>
    <s v=" "/>
    <n v="0"/>
    <n v="0"/>
    <n v="6096.1048000000001"/>
    <s v=""/>
    <n v="-18288.314399999999"/>
    <s v="NÃO"/>
    <n v="-13421.81"/>
    <n v="-18288.314399999999"/>
    <n v="-13421.81"/>
  </r>
  <r>
    <x v="2"/>
    <s v="Leste do Sul"/>
    <x v="15"/>
    <s v="31059 - Manhuaçu"/>
    <x v="16"/>
    <n v="0"/>
    <n v="0"/>
    <n v="2"/>
    <n v="12187.4"/>
    <n v="4060331059"/>
    <n v="0"/>
    <n v="0"/>
    <n v="73"/>
    <n v="49"/>
    <n v="73"/>
    <n v="49"/>
    <n v="0"/>
    <n v="0"/>
    <s v=" "/>
    <n v="0"/>
    <n v="0"/>
    <n v="5611.0918000000001"/>
    <s v=""/>
    <n v="-11222.1836"/>
    <s v="SIM"/>
    <n v="-11222.1836"/>
    <n v="-11222.1836"/>
    <n v="-11222.1836"/>
  </r>
  <r>
    <x v="2"/>
    <s v="Leste do Sul"/>
    <x v="15"/>
    <s v="31059 - Manhuaçu"/>
    <x v="18"/>
    <n v="62.000000000000007"/>
    <n v="388006.8126"/>
    <n v="49"/>
    <n v="310264.57"/>
    <n v="4060331059"/>
    <n v="49"/>
    <n v="73"/>
    <n v="73"/>
    <n v="49"/>
    <n v="73"/>
    <n v="49"/>
    <n v="73"/>
    <n v="0"/>
    <s v="não"/>
    <n v="73"/>
    <n v="456846.73139999999"/>
    <n v="6258.1743999999999"/>
    <s v="NÃO"/>
    <n v="81356.267200000046"/>
    <s v="SIM"/>
    <n v="81356.267200000046"/>
    <n v="81356.267200000046"/>
    <n v="81356.267200000046"/>
  </r>
  <r>
    <x v="2"/>
    <s v="Leste do Sul"/>
    <x v="15"/>
    <s v="31060 - Ponte Nova"/>
    <x v="0"/>
    <n v="8.5"/>
    <n v="51816.891000000003"/>
    <n v="2"/>
    <n v="8697.2000000000007"/>
    <n v="4060331060"/>
    <n v="2"/>
    <n v="10"/>
    <n v="50.5"/>
    <n v="101"/>
    <n v="50.5"/>
    <n v="101"/>
    <n v="1"/>
    <n v="1"/>
    <s v="sim"/>
    <n v="10"/>
    <n v="60961.048199999997"/>
    <n v="6096.1048000000001"/>
    <s v="SIM"/>
    <n v="45720.786"/>
    <s v="NÃO"/>
    <n v="45720.786"/>
    <n v="39624.681199999999"/>
    <n v="39624.681199999999"/>
  </r>
  <r>
    <x v="2"/>
    <s v="Leste do Sul"/>
    <x v="15"/>
    <s v="31060 - Ponte Nova"/>
    <x v="18"/>
    <n v="34.5"/>
    <n v="215907.01680000001"/>
    <n v="99"/>
    <n v="628473.22"/>
    <n v="4060331060"/>
    <n v="99"/>
    <n v="40.5"/>
    <n v="50.5"/>
    <n v="101"/>
    <n v="49.5"/>
    <n v="99"/>
    <n v="50"/>
    <n v="0"/>
    <s v="não"/>
    <n v="40.5"/>
    <n v="253456.0632"/>
    <n v="6258.1743999999999"/>
    <s v="SIM"/>
    <n v="-97001.703200000004"/>
    <s v="SIM"/>
    <n v="-97001.703200000004"/>
    <n v="-403652.2488"/>
    <n v="-403652.2488"/>
  </r>
  <r>
    <x v="2"/>
    <s v="Leste do Sul"/>
    <x v="15"/>
    <s v="31061 - Viçosa"/>
    <x v="0"/>
    <n v="0"/>
    <n v="0"/>
    <n v="1"/>
    <n v="4677.8"/>
    <n v="4060331061"/>
    <n v="0"/>
    <n v="0"/>
    <n v="30.999999999999996"/>
    <n v="31"/>
    <n v="30.999999999999996"/>
    <n v="31"/>
    <n v="0"/>
    <n v="0"/>
    <s v=" "/>
    <n v="0"/>
    <n v="0"/>
    <n v="6096.1048000000001"/>
    <s v=""/>
    <n v="-6096.1048000000001"/>
    <s v="NÃO"/>
    <n v="-4677.8"/>
    <n v="-6096.1048000000001"/>
    <n v="-4677.8"/>
  </r>
  <r>
    <x v="2"/>
    <s v="Leste do Sul"/>
    <x v="15"/>
    <s v="31061 - Viçosa"/>
    <x v="16"/>
    <n v="5.5"/>
    <n v="30861.004799999999"/>
    <n v="2"/>
    <n v="14112.8"/>
    <n v="4060331061"/>
    <n v="2"/>
    <n v="6.4999999999999991"/>
    <n v="30.999999999999996"/>
    <n v="31"/>
    <n v="30.999999999999996"/>
    <n v="31"/>
    <n v="2"/>
    <n v="0"/>
    <s v="sim"/>
    <n v="6.4999999999999991"/>
    <n v="36472.096799999999"/>
    <n v="5611.0918000000001"/>
    <s v="NÃO"/>
    <n v="19638.8213"/>
    <s v="SIM"/>
    <n v="19638.8213"/>
    <n v="19638.8213"/>
    <n v="19638.8213"/>
  </r>
  <r>
    <x v="2"/>
    <s v="Leste do Sul"/>
    <x v="15"/>
    <s v="31061 - Viçosa"/>
    <x v="18"/>
    <n v="21"/>
    <n v="131421.6624"/>
    <n v="29"/>
    <n v="185780.73"/>
    <n v="4060331061"/>
    <n v="29"/>
    <n v="24.499999999999996"/>
    <n v="30.999999999999996"/>
    <n v="31"/>
    <n v="28.999999999999996"/>
    <n v="29"/>
    <n v="29"/>
    <n v="0"/>
    <s v="não"/>
    <n v="24.499999999999996"/>
    <n v="153325.2726"/>
    <n v="6258.1743999999999"/>
    <s v="NÃO"/>
    <n v="-50065.395199999999"/>
    <s v="SIM"/>
    <n v="-50065.395199999999"/>
    <n v="-50065.395199999999"/>
    <n v="-50065.395199999999"/>
  </r>
  <r>
    <x v="2"/>
    <s v="Nordeste"/>
    <x v="16"/>
    <s v="31062 - Águas Formosas"/>
    <x v="12"/>
    <n v="12"/>
    <n v="79029.953999999998"/>
    <n v="2"/>
    <n v="11195"/>
    <n v="4060331062"/>
    <n v="2"/>
    <n v="14.000000000000002"/>
    <n v="14.000000000000002"/>
    <n v="2"/>
    <n v="14.000000000000002"/>
    <n v="2"/>
    <n v="14"/>
    <n v="0"/>
    <s v="não"/>
    <n v="14.000000000000002"/>
    <n v="92201.612999999998"/>
    <n v="6585.8294999999998"/>
    <s v="NÃO"/>
    <n v="65858.294999999998"/>
    <s v="NÃO"/>
    <n v="65858.294999999998"/>
    <n v="65858.294999999998"/>
    <n v="65858.294999999998"/>
  </r>
  <r>
    <x v="2"/>
    <s v="Nordeste"/>
    <x v="16"/>
    <s v="31063 - Almenara"/>
    <x v="0"/>
    <n v="0"/>
    <n v="0"/>
    <n v="3"/>
    <n v="14989.22"/>
    <n v="4060331063"/>
    <n v="0"/>
    <n v="0"/>
    <n v="41"/>
    <n v="4"/>
    <n v="41"/>
    <n v="4"/>
    <n v="0"/>
    <n v="0"/>
    <s v=" "/>
    <n v="0"/>
    <n v="0"/>
    <n v="6096.1048000000001"/>
    <s v=""/>
    <n v="-18288.314399999999"/>
    <s v="NÃO"/>
    <n v="-14989.220000000001"/>
    <n v="-18288.314399999999"/>
    <n v="-14989.220000000001"/>
  </r>
  <r>
    <x v="2"/>
    <s v="Nordeste"/>
    <x v="16"/>
    <s v="31063 - Almenara"/>
    <x v="12"/>
    <n v="35"/>
    <n v="230504.03279999999"/>
    <n v="4"/>
    <n v="23069.91"/>
    <n v="4060331063"/>
    <n v="4"/>
    <n v="41"/>
    <n v="41"/>
    <n v="4"/>
    <n v="41"/>
    <n v="4"/>
    <n v="41"/>
    <n v="0"/>
    <s v="não"/>
    <n v="41"/>
    <n v="270019.00919999997"/>
    <n v="6585.8294999999998"/>
    <s v="NÃO"/>
    <n v="204160.7145"/>
    <s v="NÃO"/>
    <n v="204160.7145"/>
    <n v="204160.7145"/>
    <n v="204160.7145"/>
  </r>
  <r>
    <x v="2"/>
    <s v="Nordeste"/>
    <x v="16"/>
    <s v="31064 - Araçuaí"/>
    <x v="14"/>
    <n v="0"/>
    <n v="0"/>
    <n v="4"/>
    <n v="18509.740000000002"/>
    <n v="4060331064"/>
    <n v="0"/>
    <n v="0"/>
    <n v="21.5"/>
    <n v="2"/>
    <n v="21.5"/>
    <n v="2"/>
    <n v="0"/>
    <n v="0"/>
    <s v=" "/>
    <n v="0"/>
    <n v="0"/>
    <n v="5828.0763999999999"/>
    <s v=""/>
    <n v="-23312.3056"/>
    <s v="NÃO"/>
    <n v="-18509.740000000002"/>
    <n v="-23312.3056"/>
    <n v="-18509.740000000002"/>
  </r>
  <r>
    <x v="2"/>
    <s v="Nordeste"/>
    <x v="16"/>
    <s v="31064 - Araçuaí"/>
    <x v="12"/>
    <n v="18"/>
    <n v="118544.931"/>
    <n v="2"/>
    <n v="10611.26"/>
    <n v="4060331064"/>
    <n v="2"/>
    <n v="21.5"/>
    <n v="21.5"/>
    <n v="2"/>
    <n v="21.5"/>
    <n v="2"/>
    <n v="22"/>
    <n v="0"/>
    <s v="não"/>
    <n v="21.5"/>
    <n v="141595.33439999999"/>
    <n v="6585.8294999999998"/>
    <s v="NÃO"/>
    <n v="105373.272"/>
    <s v="NÃO"/>
    <n v="105373.272"/>
    <n v="105373.272"/>
    <n v="105373.272"/>
  </r>
  <r>
    <x v="2"/>
    <s v="Nordeste"/>
    <x v="16"/>
    <s v="31065 - Itaobim"/>
    <x v="0"/>
    <n v="0"/>
    <n v="0"/>
    <n v="1"/>
    <n v="4839.55"/>
    <n v="4060331065"/>
    <n v="0"/>
    <n v="0"/>
    <n v="19"/>
    <n v="2"/>
    <n v="19"/>
    <n v="2"/>
    <n v="0"/>
    <n v="0"/>
    <s v=" "/>
    <n v="0"/>
    <n v="0"/>
    <n v="6096.1048000000001"/>
    <s v=""/>
    <n v="-6096.1048000000001"/>
    <s v="NÃO"/>
    <n v="-4839.55"/>
    <n v="-6096.1048000000001"/>
    <n v="-4839.55"/>
  </r>
  <r>
    <x v="2"/>
    <s v="Nordeste"/>
    <x v="16"/>
    <s v="31065 - Itaobim"/>
    <x v="14"/>
    <n v="0"/>
    <n v="0"/>
    <n v="3"/>
    <n v="17689.38"/>
    <n v="4060331065"/>
    <n v="0"/>
    <n v="0"/>
    <n v="19"/>
    <n v="2"/>
    <n v="19"/>
    <n v="2"/>
    <n v="0"/>
    <n v="0"/>
    <s v=" "/>
    <n v="0"/>
    <n v="0"/>
    <n v="5828.0763999999999"/>
    <s v=""/>
    <n v="-17484.229200000002"/>
    <s v="SIM"/>
    <n v="-17484.229200000002"/>
    <n v="-17484.229200000002"/>
    <n v="-17484.229200000002"/>
  </r>
  <r>
    <x v="2"/>
    <s v="Nordeste"/>
    <x v="16"/>
    <s v="31065 - Itaobim"/>
    <x v="12"/>
    <n v="16.5"/>
    <n v="108666.1866"/>
    <n v="2"/>
    <n v="14722.48"/>
    <n v="4060331065"/>
    <n v="2"/>
    <n v="19"/>
    <n v="19"/>
    <n v="2"/>
    <n v="19"/>
    <n v="2"/>
    <n v="19"/>
    <n v="0"/>
    <s v="não"/>
    <n v="19"/>
    <n v="125130.7602"/>
    <n v="6585.8294999999998"/>
    <s v="NÃO"/>
    <n v="95494.527749999994"/>
    <s v="SIM"/>
    <n v="95494.527749999994"/>
    <n v="95494.527749999994"/>
    <n v="95494.527749999994"/>
  </r>
  <r>
    <x v="2"/>
    <s v="Nordeste"/>
    <x v="16"/>
    <s v="31066 - Nanuque"/>
    <x v="0"/>
    <n v="0"/>
    <n v="0"/>
    <n v="2"/>
    <n v="8950.58"/>
    <n v="4060331066"/>
    <n v="0"/>
    <n v="0"/>
    <n v="16.5"/>
    <n v="6"/>
    <n v="16.5"/>
    <n v="6"/>
    <n v="0"/>
    <n v="0"/>
    <s v=" "/>
    <n v="0"/>
    <n v="0"/>
    <n v="6096.1048000000001"/>
    <s v=""/>
    <n v="-12192.2096"/>
    <s v="NÃO"/>
    <n v="-8950.58"/>
    <n v="-12192.2096"/>
    <n v="-8950.58"/>
  </r>
  <r>
    <x v="2"/>
    <s v="Nordeste"/>
    <x v="16"/>
    <s v="31066 - Nanuque"/>
    <x v="12"/>
    <n v="14.000000000000002"/>
    <n v="92201.612999999998"/>
    <n v="6"/>
    <n v="38136.19"/>
    <n v="4060331066"/>
    <n v="6"/>
    <n v="16.5"/>
    <n v="16.5"/>
    <n v="6"/>
    <n v="16.5"/>
    <n v="6"/>
    <n v="17"/>
    <n v="0"/>
    <s v="não"/>
    <n v="16.5"/>
    <n v="108666.1866"/>
    <n v="6585.8294999999998"/>
    <s v="NÃO"/>
    <n v="52686.636000000013"/>
    <s v="NÃO"/>
    <n v="52686.636000000013"/>
    <n v="52686.636000000013"/>
    <n v="52686.636000000013"/>
  </r>
  <r>
    <x v="2"/>
    <s v="Nordeste"/>
    <x v="16"/>
    <s v="31067 - Padre Paraíso"/>
    <x v="12"/>
    <n v="11.5"/>
    <n v="75737.039399999994"/>
    <n v="2"/>
    <n v="9820.92"/>
    <n v="4060331067"/>
    <n v="2"/>
    <n v="14.000000000000002"/>
    <n v="14.000000000000002"/>
    <n v="2"/>
    <n v="14.000000000000002"/>
    <n v="2"/>
    <n v="14"/>
    <n v="0"/>
    <s v="não"/>
    <n v="14.000000000000002"/>
    <n v="92201.612999999998"/>
    <n v="6585.8294999999998"/>
    <s v="NÃO"/>
    <n v="62565.380250000002"/>
    <s v="NÃO"/>
    <n v="62565.380250000002"/>
    <n v="62565.380250000002"/>
    <n v="62565.380250000002"/>
  </r>
  <r>
    <x v="2"/>
    <s v="Nordeste"/>
    <x v="16"/>
    <s v="31068 - Pedra Azul"/>
    <x v="0"/>
    <n v="1.9999999999999998"/>
    <n v="12192.2094"/>
    <n v="0"/>
    <n v="0"/>
    <n v="4060331068"/>
    <n v="0"/>
    <n v="0"/>
    <n v="12.5"/>
    <n v="5"/>
    <n v="12.5"/>
    <n v="5"/>
    <n v="0"/>
    <n v="0"/>
    <s v=" "/>
    <n v="2.5"/>
    <n v="15240.262199999999"/>
    <n v="6096.1048000000001"/>
    <s v="NÃO"/>
    <n v="12192.209599999998"/>
    <m/>
    <n v="12192.209599999998"/>
    <n v="12192.209599999998"/>
    <n v="12192.209599999998"/>
  </r>
  <r>
    <x v="2"/>
    <s v="Nordeste"/>
    <x v="16"/>
    <s v="31068 - Pedra Azul"/>
    <x v="14"/>
    <n v="6"/>
    <n v="34968.458400000003"/>
    <n v="5"/>
    <n v="30781.32"/>
    <n v="4060331068"/>
    <n v="5"/>
    <n v="7.0000000000000009"/>
    <n v="12.5"/>
    <n v="5"/>
    <n v="12.5"/>
    <n v="5"/>
    <n v="13"/>
    <n v="0"/>
    <s v="não"/>
    <n v="7.0000000000000009"/>
    <n v="40796.535000000003"/>
    <n v="5828.0763999999999"/>
    <s v="NÃO"/>
    <n v="5828.0763999999999"/>
    <s v="SIM"/>
    <n v="5828.0763999999999"/>
    <n v="5828.0763999999999"/>
    <n v="5828.0763999999999"/>
  </r>
  <r>
    <x v="2"/>
    <s v="Nordeste"/>
    <x v="16"/>
    <s v="31068 - Pedra Azul"/>
    <x v="12"/>
    <n v="2.5"/>
    <n v="16464.5736"/>
    <n v="0"/>
    <n v="0"/>
    <n v="4060331068"/>
    <n v="0"/>
    <n v="0"/>
    <n v="12.5"/>
    <n v="5"/>
    <n v="-0.5"/>
    <n v="0"/>
    <n v="0"/>
    <n v="0"/>
    <s v=" "/>
    <n v="3"/>
    <n v="19757.4882"/>
    <n v="6585.8294999999998"/>
    <s v="NÃO"/>
    <n v="16464.57375"/>
    <m/>
    <n v="16464.57375"/>
    <n v="16464.57375"/>
    <n v="16464.57375"/>
  </r>
  <r>
    <x v="2"/>
    <s v="Nordeste"/>
    <x v="16"/>
    <s v="31069 - Teófilo Otoni/Malacacheta/Itambacuri"/>
    <x v="0"/>
    <n v="0"/>
    <n v="0"/>
    <n v="4"/>
    <n v="18485.8"/>
    <n v="4060331069"/>
    <n v="0"/>
    <n v="0"/>
    <n v="73"/>
    <n v="25"/>
    <n v="73"/>
    <n v="25"/>
    <n v="0"/>
    <n v="0"/>
    <s v=" "/>
    <n v="0"/>
    <n v="0"/>
    <n v="6096.1048000000001"/>
    <s v=""/>
    <n v="-24384.4192"/>
    <s v="NÃO"/>
    <n v="-18485.8"/>
    <n v="-24384.4192"/>
    <n v="-18485.8"/>
  </r>
  <r>
    <x v="2"/>
    <s v="Nordeste"/>
    <x v="16"/>
    <s v="31069 - Teófilo Otoni/Malacacheta/Itambacuri"/>
    <x v="15"/>
    <n v="0"/>
    <n v="0"/>
    <n v="1"/>
    <n v="656.72"/>
    <n v="4060331069"/>
    <n v="0"/>
    <n v="0"/>
    <n v="73"/>
    <n v="25"/>
    <n v="73"/>
    <n v="25"/>
    <n v="0"/>
    <n v="0"/>
    <s v=" "/>
    <n v="0"/>
    <n v="0"/>
    <n v="5611.0918000000001"/>
    <s v=""/>
    <n v="-5611.0918000000001"/>
    <s v="NÃO"/>
    <n v="-656.72"/>
    <n v="-5611.0918000000001"/>
    <n v="-656.72"/>
  </r>
  <r>
    <x v="2"/>
    <s v="Nordeste"/>
    <x v="16"/>
    <s v="31069 - Teófilo Otoni/Malacacheta/Itambacuri"/>
    <x v="12"/>
    <n v="62.000000000000007"/>
    <n v="408321.429"/>
    <n v="25"/>
    <n v="146129.51999999999"/>
    <n v="4060331069"/>
    <n v="25"/>
    <n v="73"/>
    <n v="73"/>
    <n v="25"/>
    <n v="73"/>
    <n v="25"/>
    <n v="73"/>
    <n v="0"/>
    <s v="não"/>
    <n v="73"/>
    <n v="480765.55379999999"/>
    <n v="6585.8294999999998"/>
    <s v="NÃO"/>
    <n v="243675.69150000004"/>
    <s v="NÃO"/>
    <n v="243675.69150000004"/>
    <n v="243675.69150000004"/>
    <n v="243675.69150000004"/>
  </r>
  <r>
    <x v="2"/>
    <s v="Triângulo do Sul"/>
    <x v="17"/>
    <s v="31070 - Araxá"/>
    <x v="5"/>
    <n v="0"/>
    <n v="0"/>
    <n v="2"/>
    <n v="10452.040000000001"/>
    <n v="4060331070"/>
    <n v="0"/>
    <n v="0"/>
    <n v="38"/>
    <n v="52"/>
    <n v="38"/>
    <n v="52"/>
    <n v="0"/>
    <n v="0"/>
    <s v=" "/>
    <n v="0"/>
    <n v="0"/>
    <n v="5611.0918000000001"/>
    <s v=""/>
    <n v="-11222.1836"/>
    <s v="NÃO"/>
    <n v="-10452.040000000001"/>
    <n v="-11222.1836"/>
    <n v="-10452.040000000001"/>
  </r>
  <r>
    <x v="2"/>
    <s v="Triângulo do Sul"/>
    <x v="17"/>
    <s v="31070 - Araxá"/>
    <x v="19"/>
    <n v="32.5"/>
    <n v="218993.25839999999"/>
    <n v="52"/>
    <n v="343518.63"/>
    <n v="4060331070"/>
    <n v="52"/>
    <n v="38"/>
    <n v="38"/>
    <n v="52"/>
    <n v="38"/>
    <n v="52"/>
    <n v="38"/>
    <n v="0"/>
    <s v="não"/>
    <n v="38"/>
    <n v="256053.65580000001"/>
    <n v="6738.2541000000001"/>
    <s v="SIM"/>
    <n v="-37060.397550000002"/>
    <s v="NÃO"/>
    <n v="-36333.701250000006"/>
    <n v="-131395.95495000001"/>
    <n v="-128819.48625000002"/>
  </r>
  <r>
    <x v="2"/>
    <s v="Triângulo do Sul"/>
    <x v="17"/>
    <s v="31070 - Araxá"/>
    <x v="7"/>
    <n v="0"/>
    <n v="0"/>
    <n v="3"/>
    <n v="13669.46"/>
    <n v="4060331070"/>
    <n v="0"/>
    <n v="0"/>
    <n v="38"/>
    <n v="52"/>
    <n v="0"/>
    <n v="0"/>
    <n v="0"/>
    <n v="0"/>
    <s v=" "/>
    <n v="0"/>
    <n v="0"/>
    <n v="5611.0918000000001"/>
    <s v=""/>
    <n v="-16833.275399999999"/>
    <s v="NÃO"/>
    <n v="-13669.46"/>
    <n v="-16833.275399999999"/>
    <n v="-13669.46"/>
  </r>
  <r>
    <x v="2"/>
    <s v="Triângulo do Sul"/>
    <x v="17"/>
    <s v="31071 - Frutal/Iturama"/>
    <x v="19"/>
    <n v="31.5"/>
    <n v="212255.00399999999"/>
    <n v="29"/>
    <n v="174843.09"/>
    <n v="4060331071"/>
    <n v="29"/>
    <n v="37"/>
    <n v="37"/>
    <n v="29"/>
    <n v="37"/>
    <n v="29"/>
    <n v="37"/>
    <n v="0"/>
    <s v="não"/>
    <n v="37"/>
    <n v="249315.402"/>
    <n v="6738.2541000000001"/>
    <s v="NÃO"/>
    <n v="16845.635249999999"/>
    <s v="NÃO"/>
    <n v="16845.635249999999"/>
    <n v="16845.635249999999"/>
    <n v="16845.635249999999"/>
  </r>
  <r>
    <x v="2"/>
    <s v="Triângulo do Sul"/>
    <x v="17"/>
    <s v="31072 - Uberaba"/>
    <x v="19"/>
    <n v="71.5"/>
    <n v="481785.16800000001"/>
    <n v="138"/>
    <n v="915666.66"/>
    <n v="4060331072"/>
    <n v="138"/>
    <n v="84"/>
    <n v="84"/>
    <n v="138"/>
    <n v="84"/>
    <n v="138"/>
    <n v="84"/>
    <n v="0"/>
    <s v="não"/>
    <n v="84"/>
    <n v="566013.34439999994"/>
    <n v="6738.2541000000001"/>
    <s v="SIM"/>
    <n v="-84228.176250000004"/>
    <s v="NÃO"/>
    <n v="-82940.820652173919"/>
    <n v="-448093.89765"/>
    <n v="-441245.16586956527"/>
  </r>
  <r>
    <x v="2"/>
    <s v="Triângulo do Norte"/>
    <x v="18"/>
    <s v="31073 - Ituiutaba"/>
    <x v="5"/>
    <n v="0"/>
    <n v="0"/>
    <n v="4"/>
    <n v="21367.8"/>
    <n v="4060331073"/>
    <n v="0"/>
    <n v="0"/>
    <n v="42"/>
    <n v="10"/>
    <n v="42"/>
    <n v="10"/>
    <n v="0"/>
    <n v="0"/>
    <s v=" "/>
    <n v="0"/>
    <n v="0"/>
    <n v="5611.0918000000001"/>
    <s v=""/>
    <n v="-22444.367200000001"/>
    <s v="NÃO"/>
    <n v="-21367.8"/>
    <n v="-22444.367200000001"/>
    <n v="-21367.8"/>
  </r>
  <r>
    <x v="2"/>
    <s v="Triângulo do Norte"/>
    <x v="18"/>
    <s v="31073 - Ituiutaba"/>
    <x v="6"/>
    <n v="36"/>
    <n v="219846.8412"/>
    <n v="10"/>
    <n v="59411.95"/>
    <n v="4060331073"/>
    <n v="10"/>
    <n v="42"/>
    <n v="42"/>
    <n v="10"/>
    <n v="42"/>
    <n v="10"/>
    <n v="42"/>
    <n v="0"/>
    <s v="não"/>
    <n v="42"/>
    <n v="256487.98139999999"/>
    <n v="6106.8567000000003"/>
    <s v="NÃO"/>
    <n v="158778.27420000001"/>
    <s v="NÃO"/>
    <n v="158778.27420000001"/>
    <n v="158778.27420000001"/>
    <n v="158778.27420000001"/>
  </r>
  <r>
    <x v="2"/>
    <s v="Triângulo do Norte"/>
    <x v="18"/>
    <s v="31074 - Patrocínio/Monte Carmelo"/>
    <x v="9"/>
    <n v="0"/>
    <n v="0"/>
    <n v="1"/>
    <n v="4770.3999999999996"/>
    <n v="4060331074"/>
    <n v="0"/>
    <n v="0"/>
    <n v="43"/>
    <n v="15"/>
    <n v="43"/>
    <n v="15"/>
    <n v="0"/>
    <n v="0"/>
    <s v=" "/>
    <n v="0"/>
    <n v="0"/>
    <n v="5611.0918000000001"/>
    <s v=""/>
    <n v="-5611.0918000000001"/>
    <s v="NÃO"/>
    <n v="-4770.3999999999996"/>
    <n v="-5611.0918000000001"/>
    <n v="-4770.3999999999996"/>
  </r>
  <r>
    <x v="2"/>
    <s v="Triângulo do Norte"/>
    <x v="18"/>
    <s v="31074 - Patrocínio/Monte Carmelo"/>
    <x v="0"/>
    <n v="0"/>
    <n v="0"/>
    <n v="1"/>
    <n v="8865.94"/>
    <n v="4060331074"/>
    <n v="0"/>
    <n v="0"/>
    <n v="43"/>
    <n v="15"/>
    <n v="43"/>
    <n v="15"/>
    <n v="0"/>
    <n v="0"/>
    <s v=" "/>
    <n v="0"/>
    <n v="0"/>
    <n v="6096.1048000000001"/>
    <s v=""/>
    <n v="-6096.1048000000001"/>
    <s v="SIM"/>
    <n v="-6096.1048000000001"/>
    <n v="-6096.1048000000001"/>
    <n v="-6096.1048000000001"/>
  </r>
  <r>
    <x v="2"/>
    <s v="Triângulo do Norte"/>
    <x v="18"/>
    <s v="31074 - Patrocínio/Monte Carmelo"/>
    <x v="17"/>
    <n v="0"/>
    <n v="0"/>
    <n v="1"/>
    <n v="5224.34"/>
    <n v="4060331074"/>
    <n v="0"/>
    <n v="0"/>
    <n v="43"/>
    <n v="15"/>
    <n v="43"/>
    <n v="15"/>
    <n v="0"/>
    <n v="0"/>
    <s v=" "/>
    <n v="0"/>
    <n v="0"/>
    <n v="5611.0918000000001"/>
    <s v=""/>
    <n v="-5611.0918000000001"/>
    <s v="NÃO"/>
    <n v="-5224.34"/>
    <n v="-5611.0918000000001"/>
    <n v="-5224.34"/>
  </r>
  <r>
    <x v="2"/>
    <s v="Triângulo do Norte"/>
    <x v="18"/>
    <s v="31074 - Patrocínio/Monte Carmelo"/>
    <x v="5"/>
    <n v="0"/>
    <n v="0"/>
    <n v="3"/>
    <n v="17793.099999999999"/>
    <n v="4060331074"/>
    <n v="0"/>
    <n v="0"/>
    <n v="43"/>
    <n v="15"/>
    <n v="43"/>
    <n v="15"/>
    <n v="0"/>
    <n v="0"/>
    <s v=" "/>
    <n v="0"/>
    <n v="0"/>
    <n v="5611.0918000000001"/>
    <s v=""/>
    <n v="-16833.275399999999"/>
    <s v="SIM"/>
    <n v="-16833.275399999999"/>
    <n v="-16833.275399999999"/>
    <n v="-16833.275399999999"/>
  </r>
  <r>
    <x v="2"/>
    <s v="Triângulo do Norte"/>
    <x v="18"/>
    <s v="31074 - Patrocínio/Monte Carmelo"/>
    <x v="6"/>
    <n v="36.5"/>
    <n v="222900.26939999999"/>
    <n v="15"/>
    <n v="96314.98"/>
    <n v="4060331074"/>
    <n v="15"/>
    <n v="43"/>
    <n v="43"/>
    <n v="15"/>
    <n v="43"/>
    <n v="15"/>
    <n v="43"/>
    <n v="0"/>
    <s v="não"/>
    <n v="43"/>
    <n v="262594.83779999998"/>
    <n v="6106.8567000000003"/>
    <s v="NÃO"/>
    <n v="131297.41905"/>
    <s v="SIM"/>
    <n v="131297.41905"/>
    <n v="131297.41905"/>
    <n v="131297.41905"/>
  </r>
  <r>
    <x v="2"/>
    <s v="Triângulo do Norte"/>
    <x v="18"/>
    <s v="31075 - Uberlândia/Araguari"/>
    <x v="6"/>
    <n v="163"/>
    <n v="995417.64240000001"/>
    <n v="215"/>
    <n v="1376195.45"/>
    <n v="4060331075"/>
    <n v="215"/>
    <n v="192"/>
    <n v="192"/>
    <n v="215"/>
    <n v="192"/>
    <n v="215"/>
    <n v="192"/>
    <n v="0"/>
    <s v="não"/>
    <n v="192"/>
    <n v="1172516.4864000001"/>
    <n v="6106.8567000000003"/>
    <s v="SIM"/>
    <n v="-177098.8443"/>
    <s v="SIM"/>
    <n v="-177098.8443"/>
    <n v="-317556.54840000003"/>
    <n v="-317556.54840000003"/>
  </r>
  <r>
    <x v="2"/>
    <s v="Norte"/>
    <x v="13"/>
    <s v="31076 - Manga"/>
    <x v="14"/>
    <n v="12"/>
    <n v="69936.916800000006"/>
    <n v="10"/>
    <n v="62751.39"/>
    <n v="4060331076"/>
    <n v="10"/>
    <n v="14.000000000000002"/>
    <n v="14.000000000000002"/>
    <n v="10"/>
    <n v="14.000000000000002"/>
    <n v="10"/>
    <n v="14"/>
    <n v="0"/>
    <s v="não"/>
    <n v="14.000000000000002"/>
    <n v="81593.069399999993"/>
    <n v="5828.0763999999999"/>
    <s v="NÃO"/>
    <n v="11656.1528"/>
    <s v="SIM"/>
    <n v="11656.1528"/>
    <n v="11656.1528"/>
    <n v="11656.1528"/>
  </r>
  <r>
    <x v="2"/>
    <s v="Noroeste"/>
    <x v="14"/>
    <s v="31077 - João Pinheiro"/>
    <x v="17"/>
    <n v="12.999999999999998"/>
    <n v="72944.193599999999"/>
    <n v="6"/>
    <n v="29889.79"/>
    <n v="4060331077"/>
    <n v="6"/>
    <n v="15.500000000000002"/>
    <n v="15.500000000000002"/>
    <n v="6"/>
    <n v="15.500000000000002"/>
    <n v="6"/>
    <n v="16"/>
    <n v="0"/>
    <s v="não"/>
    <n v="15.500000000000002"/>
    <n v="86971.922999999995"/>
    <n v="5611.0918000000001"/>
    <s v="NÃO"/>
    <n v="39277.642599999992"/>
    <s v="NÃO"/>
    <n v="39277.642599999992"/>
    <n v="39277.642599999992"/>
    <n v="39277.642599999992"/>
  </r>
  <r>
    <x v="3"/>
    <s v="Sul"/>
    <x v="0"/>
    <s v="31001 - Alfenas/Machado"/>
    <x v="2"/>
    <n v="0"/>
    <n v="0"/>
    <n v="1"/>
    <n v="1777.57"/>
    <n v="4060431001"/>
    <n v="0"/>
    <n v="0"/>
    <n v="13"/>
    <n v="5"/>
    <n v="13"/>
    <n v="5"/>
    <n v="0"/>
    <n v="0"/>
    <s v=" "/>
    <n v="0"/>
    <n v="0"/>
    <n v="4601.2248"/>
    <s v=""/>
    <n v="-4601.2248"/>
    <s v="NÃO"/>
    <n v="-1777.57"/>
    <n v="-4601.2248"/>
    <n v="-1777.57"/>
  </r>
  <r>
    <x v="3"/>
    <s v="Sul"/>
    <x v="0"/>
    <s v="31001 - Alfenas/Machado"/>
    <x v="3"/>
    <n v="9"/>
    <n v="38458.3338"/>
    <n v="0"/>
    <n v="0"/>
    <n v="4060431001"/>
    <n v="0"/>
    <n v="0"/>
    <n v="13"/>
    <n v="5"/>
    <n v="13"/>
    <n v="5"/>
    <n v="0"/>
    <n v="0"/>
    <s v=" "/>
    <n v="10.5"/>
    <n v="44868.056400000001"/>
    <n v="4273.1481999999996"/>
    <s v="NÃO"/>
    <n v="38458.333799999993"/>
    <m/>
    <n v="38458.333799999993"/>
    <n v="38458.333799999993"/>
    <n v="38458.333799999993"/>
  </r>
  <r>
    <x v="3"/>
    <s v="Sul"/>
    <x v="0"/>
    <s v="31001 - Alfenas/Machado"/>
    <x v="4"/>
    <n v="1.9999999999999998"/>
    <n v="9126.4968000000008"/>
    <n v="5"/>
    <n v="31581.29"/>
    <n v="4060431001"/>
    <n v="5"/>
    <n v="2.5"/>
    <n v="13"/>
    <n v="5"/>
    <n v="13"/>
    <n v="5"/>
    <n v="13"/>
    <n v="0"/>
    <s v="não"/>
    <n v="2.5"/>
    <n v="11408.120999999999"/>
    <n v="4563.2483000000002"/>
    <s v="NÃO"/>
    <n v="-13689.744900000002"/>
    <s v="SIM"/>
    <n v="-13689.744900000002"/>
    <n v="-13689.744900000002"/>
    <n v="-13689.744900000002"/>
  </r>
  <r>
    <x v="3"/>
    <s v="Sul"/>
    <x v="0"/>
    <s v="31002 - Guaxupé"/>
    <x v="2"/>
    <n v="0"/>
    <n v="0"/>
    <n v="4"/>
    <n v="24162.3"/>
    <n v="4060431002"/>
    <n v="0"/>
    <n v="0"/>
    <n v="6.5"/>
    <n v="0"/>
    <n v="6.5"/>
    <n v="0"/>
    <n v="0"/>
    <n v="0"/>
    <s v=" "/>
    <n v="0"/>
    <n v="0"/>
    <n v="4601.2248"/>
    <s v=""/>
    <n v="-18404.8992"/>
    <s v="SIM"/>
    <n v="-18404.8992"/>
    <n v="-18404.8992"/>
    <n v="-18404.8992"/>
  </r>
  <r>
    <x v="3"/>
    <s v="Sul"/>
    <x v="0"/>
    <s v="31002 - Guaxupé"/>
    <x v="3"/>
    <n v="4.5"/>
    <n v="19229.1672"/>
    <n v="0"/>
    <n v="0"/>
    <n v="4060431002"/>
    <n v="0"/>
    <n v="0"/>
    <n v="6.5"/>
    <n v="0"/>
    <n v="6.5"/>
    <n v="0"/>
    <n v="0"/>
    <n v="0"/>
    <s v=" "/>
    <n v="5.5"/>
    <n v="23502.314999999999"/>
    <n v="4273.1481999999996"/>
    <s v="NÃO"/>
    <n v="19229.166899999997"/>
    <m/>
    <n v="19229.166899999997"/>
    <n v="19229.166899999997"/>
    <n v="19229.166899999997"/>
  </r>
  <r>
    <x v="3"/>
    <s v="Sul"/>
    <x v="0"/>
    <s v="31002 - Guaxupé"/>
    <x v="5"/>
    <n v="0.99999999999999989"/>
    <n v="4273.1484"/>
    <n v="0"/>
    <n v="0"/>
    <n v="4060431002"/>
    <n v="0"/>
    <n v="0"/>
    <n v="6.5"/>
    <n v="0"/>
    <n v="6.5"/>
    <n v="0"/>
    <n v="0"/>
    <n v="0"/>
    <s v=" "/>
    <n v="0.99999999999999989"/>
    <n v="4273.1484"/>
    <n v="4273.1481999999996"/>
    <s v="NÃO"/>
    <n v="4273.1481999999987"/>
    <m/>
    <n v="4273.1481999999987"/>
    <n v="4273.1481999999987"/>
    <n v="4273.1481999999987"/>
  </r>
  <r>
    <x v="3"/>
    <s v="Sul"/>
    <x v="1"/>
    <s v="31003 - Itajubá"/>
    <x v="1"/>
    <n v="7.0000000000000009"/>
    <n v="29912.0376"/>
    <n v="14"/>
    <n v="80467.710000000006"/>
    <n v="4060431003"/>
    <n v="14"/>
    <n v="7.9999999999999991"/>
    <n v="7.9999999999999991"/>
    <n v="14"/>
    <n v="7.9999999999999991"/>
    <n v="14"/>
    <n v="8"/>
    <n v="0"/>
    <s v="não"/>
    <n v="7.9999999999999991"/>
    <n v="34185.185400000002"/>
    <n v="4273.1481999999996"/>
    <s v="SIM"/>
    <n v="-4273.148199999996"/>
    <s v="SIM"/>
    <n v="-4273.148199999996"/>
    <n v="-29912.037399999994"/>
    <n v="-29912.037399999994"/>
  </r>
  <r>
    <x v="3"/>
    <s v="Sul"/>
    <x v="2"/>
    <s v="31004 - Lavras"/>
    <x v="0"/>
    <n v="0"/>
    <n v="0"/>
    <n v="2"/>
    <n v="13397.77"/>
    <n v="4060431004"/>
    <n v="0"/>
    <n v="0"/>
    <n v="7.0000000000000009"/>
    <n v="0"/>
    <n v="7.0000000000000009"/>
    <n v="0"/>
    <n v="0"/>
    <n v="0"/>
    <s v=" "/>
    <n v="0"/>
    <n v="0"/>
    <n v="4814.8932000000004"/>
    <s v=""/>
    <n v="-9629.7864000000009"/>
    <s v="SIM"/>
    <n v="-9629.7864000000009"/>
    <n v="-9629.7864000000009"/>
    <n v="-9629.7864000000009"/>
  </r>
  <r>
    <x v="3"/>
    <s v="Sul"/>
    <x v="2"/>
    <s v="31004 - Lavras"/>
    <x v="1"/>
    <n v="6"/>
    <n v="25638.889200000001"/>
    <n v="0"/>
    <n v="0"/>
    <n v="4060431004"/>
    <n v="0"/>
    <n v="0"/>
    <n v="7.0000000000000009"/>
    <n v="0"/>
    <n v="7.0000000000000009"/>
    <n v="0"/>
    <n v="0"/>
    <n v="0"/>
    <s v=" "/>
    <n v="7.0000000000000009"/>
    <n v="29912.0376"/>
    <n v="4273.1481999999996"/>
    <s v="NÃO"/>
    <n v="25638.889199999998"/>
    <m/>
    <n v="25638.889199999998"/>
    <n v="25638.889199999998"/>
    <n v="25638.889199999998"/>
  </r>
  <r>
    <x v="3"/>
    <s v="Sul"/>
    <x v="2"/>
    <s v="31004 - Lavras"/>
    <x v="3"/>
    <n v="0"/>
    <n v="0"/>
    <n v="1"/>
    <n v="4446.3"/>
    <n v="4060431004"/>
    <n v="0"/>
    <n v="0"/>
    <n v="7.0000000000000009"/>
    <n v="0"/>
    <n v="7.0000000000000009"/>
    <n v="0"/>
    <n v="0"/>
    <n v="0"/>
    <s v=" "/>
    <n v="0"/>
    <n v="0"/>
    <n v="4273.1481999999996"/>
    <s v=""/>
    <n v="-4273.1481999999996"/>
    <s v="SIM"/>
    <n v="-4273.1481999999996"/>
    <n v="-4273.1481999999996"/>
    <n v="-4273.1481999999996"/>
  </r>
  <r>
    <x v="3"/>
    <s v="Sul"/>
    <x v="2"/>
    <s v="31004 - Lavras"/>
    <x v="4"/>
    <n v="0"/>
    <n v="0"/>
    <n v="1"/>
    <n v="2854.75"/>
    <n v="4060431004"/>
    <n v="0"/>
    <n v="0"/>
    <n v="7.0000000000000009"/>
    <n v="0"/>
    <n v="7.0000000000000009"/>
    <n v="0"/>
    <n v="0"/>
    <n v="0"/>
    <s v=" "/>
    <n v="0"/>
    <n v="0"/>
    <n v="4563.2483000000002"/>
    <s v=""/>
    <n v="-4563.2483000000002"/>
    <s v="NÃO"/>
    <n v="-2854.75"/>
    <n v="-4563.2483000000002"/>
    <n v="-2854.75"/>
  </r>
  <r>
    <x v="3"/>
    <s v="Sul"/>
    <x v="3"/>
    <s v="31005 - Passos/Piumhi"/>
    <x v="0"/>
    <n v="0"/>
    <n v="0"/>
    <n v="1"/>
    <n v="3941.03"/>
    <n v="4060431005"/>
    <n v="0"/>
    <n v="0"/>
    <n v="11.5"/>
    <n v="25"/>
    <n v="11.5"/>
    <n v="25"/>
    <n v="0"/>
    <n v="0"/>
    <s v=" "/>
    <n v="0"/>
    <n v="0"/>
    <n v="4814.8932000000004"/>
    <s v=""/>
    <n v="-4814.8932000000004"/>
    <s v="NÃO"/>
    <n v="-3941.03"/>
    <n v="-4814.8932000000004"/>
    <n v="-3941.03"/>
  </r>
  <r>
    <x v="3"/>
    <s v="Sul"/>
    <x v="3"/>
    <s v="31005 - Passos/Piumhi"/>
    <x v="2"/>
    <n v="10"/>
    <n v="46012.248"/>
    <n v="25"/>
    <n v="134401.63"/>
    <n v="4060431005"/>
    <n v="25"/>
    <n v="11.5"/>
    <n v="11.5"/>
    <n v="25"/>
    <n v="11.5"/>
    <n v="25"/>
    <n v="12"/>
    <n v="0"/>
    <s v="não"/>
    <n v="11.5"/>
    <n v="52914.085200000001"/>
    <n v="4601.2248"/>
    <s v="SIM"/>
    <n v="-9202.4495999999999"/>
    <s v="SIM"/>
    <n v="-9202.4495999999999"/>
    <n v="-69018.372000000003"/>
    <n v="-69018.372000000003"/>
  </r>
  <r>
    <x v="3"/>
    <s v="Sul"/>
    <x v="3"/>
    <s v="31005 - Passos/Piumhi"/>
    <x v="5"/>
    <n v="0"/>
    <n v="0"/>
    <n v="1"/>
    <n v="2534.15"/>
    <n v="4060431005"/>
    <n v="0"/>
    <n v="0"/>
    <n v="11.5"/>
    <n v="25"/>
    <n v="-0.5"/>
    <n v="0"/>
    <n v="0"/>
    <n v="0"/>
    <s v=" "/>
    <n v="0"/>
    <n v="0"/>
    <n v="4273.1481999999996"/>
    <s v=""/>
    <n v="-4273.1481999999996"/>
    <s v="NÃO"/>
    <n v="-2534.15"/>
    <n v="-4273.1481999999996"/>
    <n v="-2534.15"/>
  </r>
  <r>
    <x v="3"/>
    <s v="Sul"/>
    <x v="1"/>
    <s v="31006 - Poços de Caldas"/>
    <x v="3"/>
    <n v="7.5"/>
    <n v="32048.611199999999"/>
    <n v="16"/>
    <n v="80068.77"/>
    <n v="4060431006"/>
    <n v="16"/>
    <n v="9"/>
    <n v="9"/>
    <n v="16"/>
    <n v="9"/>
    <n v="16"/>
    <n v="9"/>
    <n v="0"/>
    <s v="não"/>
    <n v="9"/>
    <n v="38458.3338"/>
    <n v="4273.1481999999996"/>
    <s v="SIM"/>
    <n v="-6409.7222999999994"/>
    <s v="SIM"/>
    <n v="-6409.7222999999994"/>
    <n v="-36321.759699999995"/>
    <n v="-36321.759699999995"/>
  </r>
  <r>
    <x v="3"/>
    <s v="Sul"/>
    <x v="1"/>
    <s v="31006 - Poços de Caldas"/>
    <x v="4"/>
    <n v="0"/>
    <n v="0"/>
    <n v="3"/>
    <n v="21414.78"/>
    <n v="4060431006"/>
    <n v="0"/>
    <n v="0"/>
    <n v="9"/>
    <n v="16"/>
    <n v="0"/>
    <n v="0"/>
    <n v="0"/>
    <n v="0"/>
    <s v=" "/>
    <n v="0"/>
    <n v="0"/>
    <n v="4563.2483000000002"/>
    <s v=""/>
    <n v="-13689.744900000002"/>
    <s v="SIM"/>
    <n v="-13689.744900000002"/>
    <n v="-13689.744900000002"/>
    <n v="-13689.744900000002"/>
  </r>
  <r>
    <x v="3"/>
    <s v="Sul"/>
    <x v="1"/>
    <s v="31007 - Pouso Alegre"/>
    <x v="1"/>
    <n v="0"/>
    <n v="0"/>
    <n v="1"/>
    <n v="4378.95"/>
    <n v="4060431007"/>
    <n v="0"/>
    <n v="0"/>
    <n v="20.5"/>
    <n v="30"/>
    <n v="20.5"/>
    <n v="30"/>
    <n v="0"/>
    <n v="0"/>
    <s v=" "/>
    <n v="0"/>
    <n v="0"/>
    <n v="4273.1481999999996"/>
    <s v=""/>
    <n v="-4273.1481999999996"/>
    <s v="SIM"/>
    <n v="-4273.1481999999996"/>
    <n v="-4273.1481999999996"/>
    <n v="-4273.1481999999996"/>
  </r>
  <r>
    <x v="3"/>
    <s v="Sul"/>
    <x v="1"/>
    <s v="31007 - Pouso Alegre"/>
    <x v="3"/>
    <n v="0"/>
    <n v="0"/>
    <n v="1"/>
    <n v="4235.07"/>
    <n v="4060431007"/>
    <n v="0"/>
    <n v="0"/>
    <n v="20.5"/>
    <n v="30"/>
    <n v="20.5"/>
    <n v="30"/>
    <n v="0"/>
    <n v="0"/>
    <s v=" "/>
    <n v="0"/>
    <n v="0"/>
    <n v="4273.1481999999996"/>
    <s v=""/>
    <n v="-4273.1481999999996"/>
    <s v="NÃO"/>
    <n v="-4235.07"/>
    <n v="-4273.1481999999996"/>
    <n v="-4235.07"/>
  </r>
  <r>
    <x v="3"/>
    <s v="Sul"/>
    <x v="1"/>
    <s v="31007 - Pouso Alegre"/>
    <x v="4"/>
    <n v="17.5"/>
    <n v="79856.845199999996"/>
    <n v="30"/>
    <n v="182520.14"/>
    <n v="4060431007"/>
    <n v="30"/>
    <n v="20.5"/>
    <n v="20.5"/>
    <n v="30"/>
    <n v="20.5"/>
    <n v="30"/>
    <n v="21"/>
    <n v="0"/>
    <s v="não"/>
    <n v="20.5"/>
    <n v="93546.590400000001"/>
    <n v="4563.2483000000002"/>
    <s v="SIM"/>
    <n v="-15971.369050000001"/>
    <s v="SIM"/>
    <n v="-15971.369050000001"/>
    <n v="-57040.603750000002"/>
    <n v="-57040.603750000002"/>
  </r>
  <r>
    <x v="3"/>
    <s v="Sul"/>
    <x v="2"/>
    <s v="31008 - São Lourenço"/>
    <x v="1"/>
    <n v="0"/>
    <n v="0"/>
    <n v="1"/>
    <n v="7549.16"/>
    <n v="4060431008"/>
    <n v="0"/>
    <n v="0"/>
    <n v="11"/>
    <n v="1"/>
    <n v="11"/>
    <n v="1"/>
    <n v="0"/>
    <n v="0"/>
    <s v=" "/>
    <n v="0"/>
    <n v="0"/>
    <n v="4273.1481999999996"/>
    <s v=""/>
    <n v="-4273.1481999999996"/>
    <s v="SIM"/>
    <n v="-4273.1481999999996"/>
    <n v="-4273.1481999999996"/>
    <n v="-4273.1481999999996"/>
  </r>
  <r>
    <x v="3"/>
    <s v="Sul"/>
    <x v="2"/>
    <s v="31008 - São Lourenço"/>
    <x v="4"/>
    <n v="9"/>
    <n v="41069.234400000001"/>
    <n v="1"/>
    <n v="4035.21"/>
    <n v="4060431008"/>
    <n v="1"/>
    <n v="11"/>
    <n v="11"/>
    <n v="1"/>
    <n v="11"/>
    <n v="1"/>
    <n v="11"/>
    <n v="0"/>
    <s v="não"/>
    <n v="11"/>
    <n v="50195.731200000002"/>
    <n v="4563.2483000000002"/>
    <s v="NÃO"/>
    <n v="36505.986400000002"/>
    <s v="NÃO"/>
    <n v="36505.986400000002"/>
    <n v="36505.986400000002"/>
    <n v="36505.986400000002"/>
  </r>
  <r>
    <x v="3"/>
    <s v="Sul"/>
    <x v="2"/>
    <s v="31008 - São Lourenço"/>
    <x v="5"/>
    <n v="0"/>
    <n v="0"/>
    <n v="1"/>
    <n v="3834.82"/>
    <n v="4060431008"/>
    <n v="0"/>
    <n v="0"/>
    <n v="11"/>
    <n v="1"/>
    <n v="0"/>
    <n v="0"/>
    <n v="0"/>
    <n v="0"/>
    <s v=" "/>
    <n v="0"/>
    <n v="0"/>
    <n v="4273.1481999999996"/>
    <s v=""/>
    <n v="-4273.1481999999996"/>
    <s v="NÃO"/>
    <n v="-3834.82"/>
    <n v="-4273.1481999999996"/>
    <n v="-3834.82"/>
  </r>
  <r>
    <x v="3"/>
    <s v="Sul"/>
    <x v="0"/>
    <s v="31009 - São Sebastião do Paraíso"/>
    <x v="5"/>
    <n v="4.5"/>
    <n v="19229.1672"/>
    <n v="8"/>
    <n v="23654.98"/>
    <n v="4060431009"/>
    <n v="8"/>
    <n v="5"/>
    <n v="5"/>
    <n v="8"/>
    <n v="5"/>
    <n v="8"/>
    <n v="5"/>
    <n v="0"/>
    <s v="não"/>
    <n v="5"/>
    <n v="21365.7408"/>
    <n v="4273.1481999999996"/>
    <s v="SIM"/>
    <n v="-2136.5740999999998"/>
    <s v="NÃO"/>
    <n v="-1478.43625"/>
    <n v="-14956.018699999999"/>
    <n v="-10349.053749999999"/>
  </r>
  <r>
    <x v="3"/>
    <s v="Sul"/>
    <x v="2"/>
    <s v="31010 - Três Corações"/>
    <x v="0"/>
    <n v="0"/>
    <n v="0"/>
    <n v="1"/>
    <n v="1586.78"/>
    <n v="4060431010"/>
    <n v="0"/>
    <n v="0"/>
    <n v="5.5"/>
    <n v="0"/>
    <n v="5.5"/>
    <n v="0"/>
    <n v="0"/>
    <n v="0"/>
    <s v=" "/>
    <n v="0"/>
    <n v="0"/>
    <n v="4814.8932000000004"/>
    <s v=""/>
    <n v="-4814.8932000000004"/>
    <s v="NÃO"/>
    <n v="-1586.78"/>
    <n v="-4814.8932000000004"/>
    <n v="-1586.78"/>
  </r>
  <r>
    <x v="3"/>
    <s v="Sul"/>
    <x v="2"/>
    <s v="31010 - Três Corações"/>
    <x v="1"/>
    <n v="4.5"/>
    <n v="19229.1672"/>
    <n v="0"/>
    <n v="0"/>
    <n v="4060431010"/>
    <n v="0"/>
    <n v="0"/>
    <n v="5.5"/>
    <n v="0"/>
    <n v="5.5"/>
    <n v="0"/>
    <n v="0"/>
    <n v="0"/>
    <s v=" "/>
    <n v="5.5"/>
    <n v="23502.314999999999"/>
    <n v="4273.1481999999996"/>
    <s v="NÃO"/>
    <n v="19229.166899999997"/>
    <m/>
    <n v="19229.166899999997"/>
    <n v="19229.166899999997"/>
    <n v="19229.166899999997"/>
  </r>
  <r>
    <x v="3"/>
    <s v="Sul"/>
    <x v="2"/>
    <s v="31011 - Três Pontas"/>
    <x v="2"/>
    <n v="0"/>
    <n v="0"/>
    <n v="1"/>
    <n v="6883.72"/>
    <n v="4060431011"/>
    <n v="0"/>
    <n v="0"/>
    <n v="5"/>
    <n v="0"/>
    <n v="5"/>
    <n v="0"/>
    <n v="0"/>
    <n v="0"/>
    <s v=" "/>
    <n v="0"/>
    <n v="0"/>
    <n v="4601.2248"/>
    <s v=""/>
    <n v="-4601.2248"/>
    <s v="SIM"/>
    <n v="-4601.2248"/>
    <n v="-4601.2248"/>
    <n v="-4601.2248"/>
  </r>
  <r>
    <x v="3"/>
    <s v="Sul"/>
    <x v="2"/>
    <s v="31011 - Três Pontas"/>
    <x v="3"/>
    <n v="0"/>
    <n v="0"/>
    <n v="2"/>
    <n v="8533.68"/>
    <n v="4060431011"/>
    <n v="0"/>
    <n v="0"/>
    <n v="5"/>
    <n v="0"/>
    <n v="5"/>
    <n v="0"/>
    <n v="0"/>
    <n v="0"/>
    <s v=" "/>
    <n v="0"/>
    <n v="0"/>
    <n v="4273.1481999999996"/>
    <s v=""/>
    <n v="-8546.2963999999993"/>
    <s v="NÃO"/>
    <n v="-8533.68"/>
    <n v="-8546.2963999999993"/>
    <n v="-8533.68"/>
  </r>
  <r>
    <x v="3"/>
    <s v="Sul"/>
    <x v="2"/>
    <s v="31011 - Três Pontas"/>
    <x v="4"/>
    <n v="4.5"/>
    <n v="20534.617200000001"/>
    <n v="0"/>
    <n v="0"/>
    <n v="4060431011"/>
    <n v="0"/>
    <n v="0"/>
    <n v="5"/>
    <n v="0"/>
    <n v="5"/>
    <n v="0"/>
    <n v="0"/>
    <n v="0"/>
    <s v=" "/>
    <n v="5"/>
    <n v="22816.241399999999"/>
    <n v="4563.2483000000002"/>
    <s v="NÃO"/>
    <n v="20534.61735"/>
    <m/>
    <n v="20534.61735"/>
    <n v="20534.61735"/>
    <n v="20534.61735"/>
  </r>
  <r>
    <x v="3"/>
    <s v="Sul"/>
    <x v="2"/>
    <s v="31012 - Varginha"/>
    <x v="0"/>
    <n v="0"/>
    <n v="0"/>
    <n v="1"/>
    <n v="2681.31"/>
    <n v="4060431012"/>
    <n v="0"/>
    <n v="0"/>
    <n v="7.5"/>
    <n v="0"/>
    <n v="7.5"/>
    <n v="0"/>
    <n v="0"/>
    <n v="0"/>
    <s v=" "/>
    <n v="0"/>
    <n v="0"/>
    <n v="4814.8932000000004"/>
    <s v=""/>
    <n v="-4814.8932000000004"/>
    <s v="NÃO"/>
    <n v="-2681.31"/>
    <n v="-4814.8932000000004"/>
    <n v="-2681.31"/>
  </r>
  <r>
    <x v="3"/>
    <s v="Sul"/>
    <x v="2"/>
    <s v="31012 - Varginha"/>
    <x v="1"/>
    <n v="6.4999999999999991"/>
    <n v="27775.463400000001"/>
    <n v="0"/>
    <n v="0"/>
    <n v="4060431012"/>
    <n v="0"/>
    <n v="0"/>
    <n v="7.5"/>
    <n v="0"/>
    <n v="7.5"/>
    <n v="0"/>
    <n v="0"/>
    <n v="0"/>
    <s v=" "/>
    <n v="7.5"/>
    <n v="32048.611199999999"/>
    <n v="4273.1481999999996"/>
    <s v="NÃO"/>
    <n v="27775.463299999992"/>
    <m/>
    <n v="27775.463299999992"/>
    <n v="27775.463299999992"/>
    <n v="27775.463299999992"/>
  </r>
  <r>
    <x v="3"/>
    <s v="Sul"/>
    <x v="2"/>
    <s v="31012 - Varginha"/>
    <x v="4"/>
    <n v="0"/>
    <n v="0"/>
    <n v="1"/>
    <n v="8128.28"/>
    <n v="4060431012"/>
    <n v="0"/>
    <n v="0"/>
    <n v="7.5"/>
    <n v="0"/>
    <n v="7.5"/>
    <n v="0"/>
    <n v="0"/>
    <n v="0"/>
    <s v=" "/>
    <n v="0"/>
    <n v="0"/>
    <n v="4563.2483000000002"/>
    <s v=""/>
    <n v="-4563.2483000000002"/>
    <s v="SIM"/>
    <n v="-4563.2483000000002"/>
    <n v="-4563.2483000000002"/>
    <n v="-4563.2483000000002"/>
  </r>
  <r>
    <x v="3"/>
    <s v="Centro Sul"/>
    <x v="4"/>
    <s v="31013 - Barbacena"/>
    <x v="8"/>
    <n v="7.9999999999999991"/>
    <n v="38525.896800000002"/>
    <n v="1"/>
    <n v="7350.92"/>
    <n v="4060431013"/>
    <n v="1"/>
    <n v="9.5"/>
    <n v="9.5"/>
    <n v="1"/>
    <n v="9.5"/>
    <n v="1"/>
    <n v="10"/>
    <n v="0"/>
    <s v="não"/>
    <n v="9.5"/>
    <n v="45749.5026"/>
    <n v="4815.7371000000003"/>
    <s v="NÃO"/>
    <n v="33710.159699999997"/>
    <s v="SIM"/>
    <n v="33710.159699999997"/>
    <n v="33710.159699999997"/>
    <n v="33710.159699999997"/>
  </r>
  <r>
    <x v="3"/>
    <s v="Centro Sul"/>
    <x v="4"/>
    <s v="31014 - Conselheiro Lafaiete/Congonhas"/>
    <x v="0"/>
    <n v="10.5"/>
    <n v="50556.378599999996"/>
    <n v="11"/>
    <n v="52563.41"/>
    <n v="4060431014"/>
    <n v="11"/>
    <n v="12"/>
    <n v="12"/>
    <n v="11"/>
    <n v="12"/>
    <n v="11"/>
    <n v="12"/>
    <n v="0"/>
    <s v="não"/>
    <n v="12"/>
    <n v="57778.718399999998"/>
    <n v="4814.8932000000004"/>
    <s v="NÃO"/>
    <n v="-2407.4466000000002"/>
    <s v="NÃO"/>
    <n v="-2389.2459090909092"/>
    <n v="-2407.4466000000002"/>
    <n v="-2389.2459090909092"/>
  </r>
  <r>
    <x v="3"/>
    <s v="Centro Sul"/>
    <x v="4"/>
    <s v="31015 - São João del Rei"/>
    <x v="0"/>
    <n v="0"/>
    <n v="0"/>
    <n v="2"/>
    <n v="8624.02"/>
    <n v="4060431015"/>
    <n v="0"/>
    <n v="0"/>
    <n v="9.5"/>
    <n v="0"/>
    <n v="9.5"/>
    <n v="0"/>
    <n v="0"/>
    <n v="0"/>
    <s v=" "/>
    <n v="0"/>
    <n v="0"/>
    <n v="4814.8932000000004"/>
    <s v=""/>
    <n v="-9629.7864000000009"/>
    <s v="NÃO"/>
    <n v="-8624.02"/>
    <n v="-9629.7864000000009"/>
    <n v="-8624.02"/>
  </r>
  <r>
    <x v="3"/>
    <s v="Centro Sul"/>
    <x v="4"/>
    <s v="31015 - São João del Rei"/>
    <x v="8"/>
    <n v="7.9999999999999991"/>
    <n v="38525.896800000002"/>
    <n v="0"/>
    <n v="0"/>
    <n v="4060431015"/>
    <n v="0"/>
    <n v="0"/>
    <n v="9.5"/>
    <n v="0"/>
    <n v="9.5"/>
    <n v="0"/>
    <n v="0"/>
    <n v="0"/>
    <s v=" "/>
    <n v="9.5"/>
    <n v="45749.5026"/>
    <n v="4815.7371000000003"/>
    <s v="NÃO"/>
    <n v="38525.896799999995"/>
    <m/>
    <n v="38525.896799999995"/>
    <n v="38525.896799999995"/>
    <n v="38525.896799999995"/>
  </r>
  <r>
    <x v="3"/>
    <s v="Centro Sul"/>
    <x v="4"/>
    <s v="31015 - São João del Rei"/>
    <x v="4"/>
    <n v="0"/>
    <n v="0"/>
    <n v="1"/>
    <n v="7325.55"/>
    <n v="4060431015"/>
    <n v="0"/>
    <n v="0"/>
    <n v="9.5"/>
    <n v="0"/>
    <n v="9.5"/>
    <n v="0"/>
    <n v="0"/>
    <n v="0"/>
    <s v=" "/>
    <n v="0"/>
    <n v="0"/>
    <n v="4563.2483000000002"/>
    <s v=""/>
    <n v="-4563.2483000000002"/>
    <s v="SIM"/>
    <n v="-4563.2483000000002"/>
    <n v="-4563.2483000000002"/>
    <n v="-4563.2483000000002"/>
  </r>
  <r>
    <x v="3"/>
    <s v="Centro"/>
    <x v="5"/>
    <s v="31016 - Belo Horizonte/Nova Lima/Caeté"/>
    <x v="0"/>
    <n v="118.00000000000001"/>
    <n v="568157.39760000003"/>
    <n v="144"/>
    <n v="531449.53"/>
    <n v="4060431016"/>
    <n v="144"/>
    <n v="139"/>
    <n v="139"/>
    <n v="144"/>
    <n v="139"/>
    <n v="144"/>
    <n v="139"/>
    <n v="0"/>
    <s v="não"/>
    <n v="139"/>
    <n v="669270.15480000002"/>
    <n v="4814.8932000000004"/>
    <s v="SIM"/>
    <n v="-101112.75719999993"/>
    <s v="NÃO"/>
    <n v="-77503.056458333289"/>
    <n v="-125187.22319999995"/>
    <n v="-95956.165138888842"/>
  </r>
  <r>
    <x v="3"/>
    <s v="Centro"/>
    <x v="5"/>
    <s v="31016 - Belo Horizonte/Nova Lima/Caeté"/>
    <x v="11"/>
    <n v="0"/>
    <n v="0"/>
    <n v="1"/>
    <n v="3877.19"/>
    <n v="4060431016"/>
    <n v="0"/>
    <n v="0"/>
    <n v="139"/>
    <n v="144"/>
    <n v="0"/>
    <n v="0"/>
    <n v="0"/>
    <n v="0"/>
    <s v=" "/>
    <n v="0"/>
    <n v="0"/>
    <n v="4835.6809999999996"/>
    <s v=""/>
    <n v="-4835.6809999999996"/>
    <s v="NÃO"/>
    <n v="-3877.19"/>
    <n v="-4835.6809999999996"/>
    <n v="-3877.19"/>
  </r>
  <r>
    <x v="3"/>
    <s v="Centro"/>
    <x v="5"/>
    <s v="31017 - Betim"/>
    <x v="0"/>
    <n v="23.5"/>
    <n v="113149.9902"/>
    <n v="11"/>
    <n v="47335.43"/>
    <n v="4060431017"/>
    <n v="11"/>
    <n v="28.000000000000004"/>
    <n v="28.000000000000004"/>
    <n v="11"/>
    <n v="28.000000000000004"/>
    <n v="11"/>
    <n v="28"/>
    <n v="0"/>
    <s v="não"/>
    <n v="28.000000000000004"/>
    <n v="134817.00959999999"/>
    <n v="4814.8932000000004"/>
    <s v="NÃO"/>
    <n v="60186.165000000008"/>
    <s v="NÃO"/>
    <n v="60186.165000000008"/>
    <n v="60186.165000000008"/>
    <n v="60186.165000000008"/>
  </r>
  <r>
    <x v="3"/>
    <s v="Centro"/>
    <x v="5"/>
    <s v="31018 - Contagem"/>
    <x v="0"/>
    <n v="28.5"/>
    <n v="137224.45619999999"/>
    <n v="11"/>
    <n v="46536.37"/>
    <n v="4060431018"/>
    <n v="11"/>
    <n v="33.5"/>
    <n v="33.5"/>
    <n v="11"/>
    <n v="33.5"/>
    <n v="11"/>
    <n v="34"/>
    <n v="0"/>
    <s v="não"/>
    <n v="33.5"/>
    <n v="161298.9222"/>
    <n v="4814.8932000000004"/>
    <s v="NÃO"/>
    <n v="84260.631000000008"/>
    <s v="NÃO"/>
    <n v="84260.631000000008"/>
    <n v="84260.631000000008"/>
    <n v="84260.631000000008"/>
  </r>
  <r>
    <x v="3"/>
    <s v="Centro"/>
    <x v="6"/>
    <s v="31019 - Curvelo"/>
    <x v="0"/>
    <n v="6"/>
    <n v="28889.359199999999"/>
    <n v="0"/>
    <n v="0"/>
    <n v="4060431019"/>
    <n v="0"/>
    <n v="0"/>
    <n v="7.5"/>
    <n v="0"/>
    <n v="7.5"/>
    <n v="0"/>
    <n v="0"/>
    <n v="0"/>
    <s v=" "/>
    <n v="7.5"/>
    <n v="36111.699000000001"/>
    <n v="4814.8932000000004"/>
    <s v="NÃO"/>
    <n v="28889.359200000003"/>
    <m/>
    <n v="28889.359200000003"/>
    <n v="28889.359200000003"/>
    <n v="28889.359200000003"/>
  </r>
  <r>
    <x v="3"/>
    <s v="Centro"/>
    <x v="5"/>
    <s v="31020 - Guanhães"/>
    <x v="0"/>
    <n v="3.9999999999999996"/>
    <n v="19259.572800000002"/>
    <n v="3"/>
    <n v="8219.7900000000009"/>
    <n v="4060431020"/>
    <n v="3"/>
    <n v="5"/>
    <n v="5"/>
    <n v="3"/>
    <n v="5"/>
    <n v="3"/>
    <n v="5"/>
    <n v="0"/>
    <s v="não"/>
    <n v="5"/>
    <n v="24074.466"/>
    <n v="4814.8932000000004"/>
    <s v="NÃO"/>
    <n v="4814.8931999999986"/>
    <s v="NÃO"/>
    <n v="4814.8931999999986"/>
    <n v="4814.8931999999986"/>
    <n v="4814.8931999999986"/>
  </r>
  <r>
    <x v="3"/>
    <s v="Centro"/>
    <x v="5"/>
    <s v="31021 - Itabira"/>
    <x v="0"/>
    <n v="7.9999999999999991"/>
    <n v="38519.145600000003"/>
    <n v="5"/>
    <n v="23930.78"/>
    <n v="4060431021"/>
    <n v="5"/>
    <n v="9"/>
    <n v="9"/>
    <n v="5"/>
    <n v="9"/>
    <n v="5"/>
    <n v="9"/>
    <n v="0"/>
    <s v="não"/>
    <n v="9"/>
    <n v="43334.038800000002"/>
    <n v="4814.8932000000004"/>
    <s v="NÃO"/>
    <n v="14444.679599999998"/>
    <s v="NÃO"/>
    <n v="14444.679599999998"/>
    <n v="14444.679599999998"/>
    <n v="14444.679599999998"/>
  </r>
  <r>
    <x v="3"/>
    <s v="Centro"/>
    <x v="5"/>
    <s v="31022 - Ouro Preto"/>
    <x v="0"/>
    <n v="6"/>
    <n v="28889.359199999999"/>
    <n v="4"/>
    <n v="14223.5"/>
    <n v="4060431022"/>
    <n v="4"/>
    <n v="7.0000000000000009"/>
    <n v="7.0000000000000009"/>
    <n v="4"/>
    <n v="7.0000000000000009"/>
    <n v="4"/>
    <n v="7"/>
    <n v="0"/>
    <s v="não"/>
    <n v="7.0000000000000009"/>
    <n v="33704.252399999998"/>
    <n v="4814.8932000000004"/>
    <s v="NÃO"/>
    <n v="9629.7864000000009"/>
    <s v="NÃO"/>
    <n v="9629.7864000000009"/>
    <n v="9629.7864000000009"/>
    <n v="9629.7864000000009"/>
  </r>
  <r>
    <x v="3"/>
    <s v="Centro"/>
    <x v="5"/>
    <s v="31023 - João Monlevade"/>
    <x v="0"/>
    <n v="5"/>
    <n v="24074.466"/>
    <n v="3"/>
    <n v="19688.990000000002"/>
    <n v="4060431023"/>
    <n v="3"/>
    <n v="5.5"/>
    <n v="5.5"/>
    <n v="3"/>
    <n v="5.5"/>
    <n v="3"/>
    <n v="6"/>
    <n v="0"/>
    <s v="não"/>
    <n v="5.5"/>
    <n v="26481.9126"/>
    <n v="4814.8932000000004"/>
    <s v="NÃO"/>
    <n v="9629.7864000000009"/>
    <s v="SIM"/>
    <n v="9629.7864000000009"/>
    <n v="9629.7864000000009"/>
    <n v="9629.7864000000009"/>
  </r>
  <r>
    <x v="3"/>
    <s v="Centro"/>
    <x v="6"/>
    <s v="31024 - Sete Lagoas"/>
    <x v="0"/>
    <n v="15"/>
    <n v="72223.398000000001"/>
    <n v="8"/>
    <n v="25867.35"/>
    <n v="4060431024"/>
    <n v="8"/>
    <n v="18"/>
    <n v="18"/>
    <n v="8"/>
    <n v="18"/>
    <n v="8"/>
    <n v="18"/>
    <n v="0"/>
    <s v="não"/>
    <n v="18"/>
    <n v="86668.077600000004"/>
    <n v="4814.8932000000004"/>
    <s v="NÃO"/>
    <n v="33704.252400000005"/>
    <s v="NÃO"/>
    <n v="33704.252400000005"/>
    <n v="33704.252400000005"/>
    <n v="33704.252400000005"/>
  </r>
  <r>
    <x v="3"/>
    <s v="Centro"/>
    <x v="6"/>
    <s v="31024 - Sete Lagoas"/>
    <x v="5"/>
    <n v="0"/>
    <n v="0"/>
    <n v="1"/>
    <n v="1351.21"/>
    <n v="4060431024"/>
    <n v="0"/>
    <n v="0"/>
    <n v="18"/>
    <n v="8"/>
    <n v="0"/>
    <n v="0"/>
    <n v="0"/>
    <n v="0"/>
    <s v=" "/>
    <n v="0"/>
    <n v="0"/>
    <n v="4273.1481999999996"/>
    <s v=""/>
    <n v="-4273.1481999999996"/>
    <s v="NÃO"/>
    <n v="-1351.21"/>
    <n v="-4273.1481999999996"/>
    <n v="-1351.21"/>
  </r>
  <r>
    <x v="3"/>
    <s v="Centro"/>
    <x v="5"/>
    <s v="31025 - Vespasiano"/>
    <x v="0"/>
    <n v="9.5"/>
    <n v="45741.485399999998"/>
    <n v="10"/>
    <n v="49187.21"/>
    <n v="4060431025"/>
    <n v="10"/>
    <n v="11.5"/>
    <n v="11.5"/>
    <n v="10"/>
    <n v="11.5"/>
    <n v="10"/>
    <n v="12"/>
    <n v="0"/>
    <s v="não"/>
    <n v="11.5"/>
    <n v="55371.271800000002"/>
    <n v="4814.8932000000004"/>
    <s v="NÃO"/>
    <n v="-2407.4466000000002"/>
    <s v="SIM"/>
    <n v="-2407.4466000000002"/>
    <n v="-2407.4466000000002"/>
    <n v="-2407.4466000000002"/>
  </r>
  <r>
    <x v="3"/>
    <s v="Jequitinhonha"/>
    <x v="7"/>
    <s v="31026 - Diamantina"/>
    <x v="0"/>
    <n v="6"/>
    <n v="28889.359199999999"/>
    <n v="2"/>
    <n v="6910.79"/>
    <n v="4060431026"/>
    <n v="2"/>
    <n v="7.5"/>
    <n v="7.5"/>
    <n v="2"/>
    <n v="7.5"/>
    <n v="2"/>
    <n v="8"/>
    <n v="0"/>
    <s v="não"/>
    <n v="7.5"/>
    <n v="36111.699000000001"/>
    <n v="4814.8932000000004"/>
    <s v="NÃO"/>
    <n v="19259.572800000002"/>
    <s v="NÃO"/>
    <n v="19259.572800000002"/>
    <n v="19259.572800000002"/>
    <n v="19259.572800000002"/>
  </r>
  <r>
    <x v="3"/>
    <s v="Jequitinhonha"/>
    <x v="7"/>
    <s v="31027 - Minas Novas/Turmalina/Capelinha"/>
    <x v="0"/>
    <n v="4.5"/>
    <n v="21667.019400000001"/>
    <n v="2"/>
    <n v="14723.48"/>
    <n v="4060431027"/>
    <n v="2"/>
    <n v="5"/>
    <n v="5"/>
    <n v="2"/>
    <n v="5"/>
    <n v="2"/>
    <n v="5"/>
    <n v="0"/>
    <s v="não"/>
    <n v="5"/>
    <n v="24074.466"/>
    <n v="4814.8932000000004"/>
    <s v="NÃO"/>
    <n v="12037.233"/>
    <s v="SIM"/>
    <n v="12037.233"/>
    <n v="12037.233"/>
    <n v="12037.233"/>
  </r>
  <r>
    <x v="3"/>
    <s v="Oeste"/>
    <x v="8"/>
    <s v="31028 - Bom Despacho"/>
    <x v="0"/>
    <n v="1.9999999999999998"/>
    <n v="9629.7864000000009"/>
    <n v="2"/>
    <n v="7360.88"/>
    <n v="4060431028"/>
    <n v="2"/>
    <n v="2.5"/>
    <n v="4"/>
    <n v="2"/>
    <n v="4"/>
    <n v="2"/>
    <n v="4"/>
    <n v="0"/>
    <s v="não"/>
    <n v="2.5"/>
    <n v="12037.233"/>
    <n v="4814.8932000000004"/>
    <s v="NÃO"/>
    <n v="-1.0691210583502199E-12"/>
    <s v="NÃO"/>
    <n v="-8.1722184575028224E-13"/>
    <n v="-1.0691210583502199E-12"/>
    <n v="-8.1722184575028224E-13"/>
  </r>
  <r>
    <x v="3"/>
    <s v="Oeste"/>
    <x v="8"/>
    <s v="31028 - Bom Despacho"/>
    <x v="5"/>
    <n v="1.5"/>
    <n v="6409.7226000000001"/>
    <n v="0"/>
    <n v="0"/>
    <n v="4060431028"/>
    <n v="0"/>
    <n v="0"/>
    <n v="4"/>
    <n v="2"/>
    <n v="0"/>
    <n v="0"/>
    <n v="0"/>
    <n v="0"/>
    <s v=" "/>
    <n v="1.5"/>
    <n v="6409.7226000000001"/>
    <n v="4273.1481999999996"/>
    <s v="NÃO"/>
    <n v="6409.7222999999994"/>
    <m/>
    <n v="6409.7222999999994"/>
    <n v="6409.7222999999994"/>
    <n v="6409.7222999999994"/>
  </r>
  <r>
    <x v="3"/>
    <s v="Oeste"/>
    <x v="8"/>
    <s v="31029 - Divinópolis/Santo Antônio do Monte"/>
    <x v="0"/>
    <n v="0"/>
    <n v="0"/>
    <n v="4"/>
    <n v="21054.69"/>
    <n v="4060431029"/>
    <n v="0"/>
    <n v="0"/>
    <n v="18"/>
    <n v="1"/>
    <n v="18"/>
    <n v="1"/>
    <n v="0"/>
    <n v="0"/>
    <s v=" "/>
    <n v="0"/>
    <n v="0"/>
    <n v="4814.8932000000004"/>
    <s v=""/>
    <n v="-19259.572800000002"/>
    <s v="SIM"/>
    <n v="-19259.572800000002"/>
    <n v="-19259.572800000002"/>
    <n v="-19259.572800000002"/>
  </r>
  <r>
    <x v="3"/>
    <s v="Oeste"/>
    <x v="8"/>
    <s v="31029 - Divinópolis/Santo Antônio do Monte"/>
    <x v="2"/>
    <n v="15.500000000000002"/>
    <n v="71318.984400000001"/>
    <n v="1"/>
    <n v="7473.79"/>
    <n v="4060431029"/>
    <n v="1"/>
    <n v="18"/>
    <n v="18"/>
    <n v="1"/>
    <n v="18"/>
    <n v="1"/>
    <n v="18"/>
    <n v="0"/>
    <s v="não"/>
    <n v="18"/>
    <n v="82822.046400000007"/>
    <n v="4601.2248"/>
    <s v="NÃO"/>
    <n v="66717.759600000005"/>
    <s v="SIM"/>
    <n v="66717.759600000005"/>
    <n v="66717.759600000005"/>
    <n v="66717.759600000005"/>
  </r>
  <r>
    <x v="3"/>
    <s v="Oeste"/>
    <x v="8"/>
    <s v="31029 - Divinópolis/Santo Antônio do Monte"/>
    <x v="4"/>
    <n v="0"/>
    <n v="0"/>
    <n v="1"/>
    <n v="8940.2900000000009"/>
    <n v="4060431029"/>
    <n v="0"/>
    <n v="0"/>
    <n v="18"/>
    <n v="1"/>
    <n v="0"/>
    <n v="0"/>
    <n v="0"/>
    <n v="0"/>
    <s v=" "/>
    <n v="0"/>
    <n v="0"/>
    <n v="4563.2483000000002"/>
    <s v=""/>
    <n v="-4563.2483000000002"/>
    <s v="SIM"/>
    <n v="-4563.2483000000002"/>
    <n v="-4563.2483000000002"/>
    <n v="-4563.2483000000002"/>
  </r>
  <r>
    <x v="3"/>
    <s v="Oeste"/>
    <x v="8"/>
    <s v="31030 - Formiga"/>
    <x v="0"/>
    <n v="2.5"/>
    <n v="12037.233"/>
    <n v="1"/>
    <n v="4669.8100000000004"/>
    <n v="4060431030"/>
    <n v="1"/>
    <n v="3"/>
    <n v="5.5"/>
    <n v="2"/>
    <n v="5.5"/>
    <n v="2"/>
    <n v="3"/>
    <n v="0"/>
    <s v="não"/>
    <n v="3"/>
    <n v="14444.679599999999"/>
    <n v="4814.8932000000004"/>
    <s v="NÃO"/>
    <n v="7222.3398000000007"/>
    <s v="NÃO"/>
    <n v="7222.3398000000007"/>
    <n v="7222.3398000000007"/>
    <n v="7222.3398000000007"/>
  </r>
  <r>
    <x v="3"/>
    <s v="Oeste"/>
    <x v="8"/>
    <s v="31030 - Formiga"/>
    <x v="4"/>
    <n v="0"/>
    <n v="0"/>
    <n v="1"/>
    <n v="7337.55"/>
    <n v="4060431030"/>
    <n v="0"/>
    <n v="0"/>
    <n v="5.5"/>
    <n v="2"/>
    <n v="2.5"/>
    <n v="1"/>
    <n v="0"/>
    <n v="0"/>
    <s v=" "/>
    <n v="0"/>
    <n v="0"/>
    <n v="4563.2483000000002"/>
    <s v=""/>
    <n v="-4563.2483000000002"/>
    <s v="SIM"/>
    <n v="-4563.2483000000002"/>
    <n v="-4563.2483000000002"/>
    <n v="-4563.2483000000002"/>
  </r>
  <r>
    <x v="3"/>
    <s v="Oeste"/>
    <x v="8"/>
    <s v="31030 - Formiga"/>
    <x v="5"/>
    <n v="1.9999999999999998"/>
    <n v="8546.2962000000007"/>
    <n v="1"/>
    <n v="2368.06"/>
    <n v="4060431030"/>
    <n v="1"/>
    <n v="2.5"/>
    <n v="5.5"/>
    <n v="2"/>
    <n v="2.5"/>
    <n v="1"/>
    <n v="3"/>
    <n v="0"/>
    <s v="não"/>
    <n v="2.5"/>
    <n v="10682.8704"/>
    <n v="4273.1481999999996"/>
    <s v="NÃO"/>
    <n v="4273.1481999999987"/>
    <s v="NÃO"/>
    <n v="4273.1481999999987"/>
    <n v="4273.1481999999987"/>
    <n v="4273.1481999999987"/>
  </r>
  <r>
    <x v="3"/>
    <s v="Oeste"/>
    <x v="8"/>
    <s v="31031 - Itaúna"/>
    <x v="0"/>
    <n v="3.9999999999999996"/>
    <n v="19259.572800000002"/>
    <n v="1"/>
    <n v="7431.01"/>
    <n v="4060431031"/>
    <n v="1"/>
    <n v="5"/>
    <n v="5"/>
    <n v="1"/>
    <n v="5"/>
    <n v="1"/>
    <n v="5"/>
    <n v="0"/>
    <s v="não"/>
    <n v="5"/>
    <n v="24074.466"/>
    <n v="4814.8932000000004"/>
    <s v="NÃO"/>
    <n v="14444.679599999999"/>
    <s v="SIM"/>
    <n v="14444.679599999999"/>
    <n v="14444.679599999999"/>
    <n v="14444.679599999999"/>
  </r>
  <r>
    <x v="3"/>
    <s v="Oeste"/>
    <x v="8"/>
    <s v="31032 - Pará de Minas"/>
    <x v="0"/>
    <n v="7.0000000000000009"/>
    <n v="33704.252399999998"/>
    <n v="3"/>
    <n v="12680.61"/>
    <n v="4060431032"/>
    <n v="3"/>
    <n v="8.5"/>
    <n v="8.5"/>
    <n v="3"/>
    <n v="8.5"/>
    <n v="3"/>
    <n v="9"/>
    <n v="0"/>
    <s v="não"/>
    <n v="8.5"/>
    <n v="40926.592199999999"/>
    <n v="4814.8932000000004"/>
    <s v="NÃO"/>
    <n v="19259.572800000005"/>
    <s v="NÃO"/>
    <n v="19259.572800000005"/>
    <n v="19259.572800000005"/>
    <n v="19259.572800000005"/>
  </r>
  <r>
    <x v="3"/>
    <s v="Oeste"/>
    <x v="8"/>
    <s v="31033 - Santo Antônio do Amparo/Campo Belo"/>
    <x v="0"/>
    <n v="3.9999999999999996"/>
    <n v="19259.572800000002"/>
    <n v="3"/>
    <n v="17731.830000000002"/>
    <n v="4060431033"/>
    <n v="3"/>
    <n v="5"/>
    <n v="8.5"/>
    <n v="3"/>
    <n v="8.5"/>
    <n v="3"/>
    <n v="9"/>
    <n v="0"/>
    <s v="não"/>
    <n v="5"/>
    <n v="24074.466"/>
    <n v="4814.8932000000004"/>
    <s v="NÃO"/>
    <n v="4814.8931999999986"/>
    <s v="SIM"/>
    <n v="4814.8931999999986"/>
    <n v="4814.8931999999986"/>
    <n v="4814.8931999999986"/>
  </r>
  <r>
    <x v="3"/>
    <s v="Oeste"/>
    <x v="8"/>
    <s v="31033 - Santo Antônio do Amparo/Campo Belo"/>
    <x v="3"/>
    <n v="3"/>
    <n v="12819.444600000001"/>
    <n v="0"/>
    <n v="0"/>
    <n v="4060431033"/>
    <n v="0"/>
    <n v="0"/>
    <n v="8.5"/>
    <n v="3"/>
    <n v="-0.5"/>
    <n v="0"/>
    <n v="0"/>
    <n v="0"/>
    <s v=" "/>
    <n v="3.5000000000000004"/>
    <n v="14956.0188"/>
    <n v="4273.1481999999996"/>
    <s v="NÃO"/>
    <n v="12819.444599999999"/>
    <m/>
    <n v="12819.444599999999"/>
    <n v="12819.444599999999"/>
    <n v="12819.444599999999"/>
  </r>
  <r>
    <x v="3"/>
    <s v="Oeste"/>
    <x v="8"/>
    <s v="31033 - Santo Antônio do Amparo/Campo Belo"/>
    <x v="4"/>
    <n v="0"/>
    <n v="0"/>
    <n v="2"/>
    <n v="11618.31"/>
    <n v="4060431033"/>
    <n v="0"/>
    <n v="0"/>
    <n v="8.5"/>
    <n v="3"/>
    <n v="-0.5"/>
    <n v="0"/>
    <n v="0"/>
    <n v="0"/>
    <s v=" "/>
    <n v="0"/>
    <n v="0"/>
    <n v="4563.2483000000002"/>
    <s v=""/>
    <n v="-9126.4966000000004"/>
    <s v="SIM"/>
    <n v="-9126.4966000000004"/>
    <n v="-9126.4966000000004"/>
    <n v="-9126.4966000000004"/>
  </r>
  <r>
    <x v="3"/>
    <s v="Leste"/>
    <x v="9"/>
    <s v="31034 - Caratinga"/>
    <x v="0"/>
    <n v="1.5"/>
    <n v="7222.3397999999997"/>
    <n v="0"/>
    <n v="0"/>
    <n v="4060431034"/>
    <n v="0"/>
    <n v="0"/>
    <n v="7.9999999999999991"/>
    <n v="11"/>
    <n v="7.9999999999999991"/>
    <n v="11"/>
    <n v="0"/>
    <n v="0"/>
    <s v=" "/>
    <n v="1.5"/>
    <n v="7222.3397999999997"/>
    <n v="4814.8932000000004"/>
    <s v="NÃO"/>
    <n v="7222.3398000000007"/>
    <m/>
    <n v="7222.3398000000007"/>
    <n v="7222.3398000000007"/>
    <n v="7222.3398000000007"/>
  </r>
  <r>
    <x v="3"/>
    <s v="Leste"/>
    <x v="9"/>
    <s v="31034 - Caratinga"/>
    <x v="11"/>
    <n v="5.5"/>
    <n v="26596.245599999998"/>
    <n v="11"/>
    <n v="36884.61"/>
    <n v="4060431034"/>
    <n v="11"/>
    <n v="6.4999999999999991"/>
    <n v="7.9999999999999991"/>
    <n v="11"/>
    <n v="7.9999999999999991"/>
    <n v="11"/>
    <n v="8"/>
    <n v="0"/>
    <s v="não"/>
    <n v="6.4999999999999991"/>
    <n v="31431.9264"/>
    <n v="4835.6809999999996"/>
    <s v="SIM"/>
    <n v="-12089.202499999999"/>
    <s v="NÃO"/>
    <n v="-8382.8659090909096"/>
    <n v="-26596.245499999997"/>
    <n v="-18442.305"/>
  </r>
  <r>
    <x v="3"/>
    <s v="Leste"/>
    <x v="9"/>
    <s v="31035 - Coronel Fabriciano/Timóteo"/>
    <x v="0"/>
    <n v="1.5"/>
    <n v="7222.3397999999997"/>
    <n v="0"/>
    <n v="0"/>
    <n v="4060431035"/>
    <n v="0"/>
    <n v="0"/>
    <n v="9"/>
    <n v="14"/>
    <n v="9"/>
    <n v="14"/>
    <n v="0"/>
    <n v="0"/>
    <s v=" "/>
    <n v="1.5"/>
    <n v="7222.3397999999997"/>
    <n v="4814.8932000000004"/>
    <s v="NÃO"/>
    <n v="7222.3398000000007"/>
    <m/>
    <n v="7222.3398000000007"/>
    <n v="7222.3398000000007"/>
    <n v="7222.3398000000007"/>
  </r>
  <r>
    <x v="3"/>
    <s v="Leste"/>
    <x v="9"/>
    <s v="31035 - Coronel Fabriciano/Timóteo"/>
    <x v="11"/>
    <n v="6.4999999999999991"/>
    <n v="31431.9264"/>
    <n v="14"/>
    <n v="72654.11"/>
    <n v="4060431035"/>
    <n v="14"/>
    <n v="7.5"/>
    <n v="9"/>
    <n v="14"/>
    <n v="9"/>
    <n v="14"/>
    <n v="9"/>
    <n v="0"/>
    <s v="não"/>
    <n v="7.5"/>
    <n v="36267.607199999999"/>
    <n v="4835.6809999999996"/>
    <s v="SIM"/>
    <n v="-12089.202500000003"/>
    <s v="SIM"/>
    <n v="-12089.202500000003"/>
    <n v="-36267.607499999998"/>
    <n v="-36267.607499999998"/>
  </r>
  <r>
    <x v="3"/>
    <s v="Leste"/>
    <x v="10"/>
    <s v="31036 - Governador Valadares"/>
    <x v="0"/>
    <n v="14.499999999999998"/>
    <n v="69815.951400000005"/>
    <n v="1"/>
    <n v="2552.02"/>
    <n v="4060431036"/>
    <n v="1"/>
    <n v="17.5"/>
    <n v="17.5"/>
    <n v="1"/>
    <n v="17.5"/>
    <n v="1"/>
    <n v="18"/>
    <n v="0"/>
    <s v="não"/>
    <n v="17.5"/>
    <n v="84260.630999999994"/>
    <n v="4814.8932000000004"/>
    <s v="NÃO"/>
    <n v="65001.058199999999"/>
    <s v="NÃO"/>
    <n v="65001.058199999999"/>
    <n v="65001.058199999999"/>
    <n v="65001.058199999999"/>
  </r>
  <r>
    <x v="3"/>
    <s v="Leste"/>
    <x v="9"/>
    <s v="31037 - Ipatinga"/>
    <x v="0"/>
    <n v="2.5"/>
    <n v="12037.233"/>
    <n v="1"/>
    <n v="6386.42"/>
    <n v="4060431037"/>
    <n v="1"/>
    <n v="3"/>
    <n v="15.999999999999998"/>
    <n v="32"/>
    <n v="15.999999999999998"/>
    <n v="32"/>
    <n v="1"/>
    <n v="0"/>
    <s v="sim"/>
    <n v="3"/>
    <n v="14444.679599999999"/>
    <n v="4814.8932000000004"/>
    <s v="NÃO"/>
    <n v="7222.3398000000007"/>
    <s v="SIM"/>
    <n v="7222.3398000000007"/>
    <n v="7222.3398000000007"/>
    <n v="7222.3398000000007"/>
  </r>
  <r>
    <x v="3"/>
    <s v="Leste"/>
    <x v="9"/>
    <s v="31037 - Ipatinga"/>
    <x v="11"/>
    <n v="11"/>
    <n v="53192.491199999997"/>
    <n v="31"/>
    <n v="149624.18"/>
    <n v="4060431037"/>
    <n v="31"/>
    <n v="12.999999999999998"/>
    <n v="15.999999999999998"/>
    <n v="32"/>
    <n v="14.999999999999998"/>
    <n v="31"/>
    <n v="15"/>
    <n v="0"/>
    <s v="não"/>
    <n v="12.999999999999998"/>
    <n v="62863.852800000001"/>
    <n v="4835.6809999999996"/>
    <s v="SIM"/>
    <n v="-19342.723999999998"/>
    <s v="NÃO"/>
    <n v="-19306.345806451613"/>
    <n v="-96713.62"/>
    <n v="-96531.729032258067"/>
  </r>
  <r>
    <x v="3"/>
    <s v="Leste"/>
    <x v="10"/>
    <s v="31038 - Mantena"/>
    <x v="0"/>
    <n v="2.5"/>
    <n v="12037.233"/>
    <n v="0"/>
    <n v="0"/>
    <n v="4060431038"/>
    <n v="0"/>
    <n v="0"/>
    <n v="3"/>
    <n v="0"/>
    <n v="3"/>
    <n v="0"/>
    <n v="0"/>
    <n v="0"/>
    <s v=" "/>
    <n v="3"/>
    <n v="14444.679599999999"/>
    <n v="4814.8932000000004"/>
    <s v="NÃO"/>
    <n v="12037.233"/>
    <m/>
    <n v="12037.233"/>
    <n v="12037.233"/>
    <n v="12037.233"/>
  </r>
  <r>
    <x v="3"/>
    <s v="Leste"/>
    <x v="10"/>
    <s v="31038 - Mantena"/>
    <x v="15"/>
    <n v="0"/>
    <n v="0"/>
    <n v="1"/>
    <n v="4087.38"/>
    <n v="4060431038"/>
    <n v="0"/>
    <n v="0"/>
    <n v="3"/>
    <n v="0"/>
    <n v="3"/>
    <n v="0"/>
    <n v="0"/>
    <n v="0"/>
    <s v=" "/>
    <n v="0"/>
    <n v="0"/>
    <n v="5020.93"/>
    <s v=""/>
    <n v="-5020.93"/>
    <s v="NÃO"/>
    <n v="-4087.38"/>
    <n v="-5020.93"/>
    <n v="-4087.38"/>
  </r>
  <r>
    <x v="3"/>
    <s v="Leste"/>
    <x v="10"/>
    <s v="31039 - Santa Maria do Suaçuí/São João Evangelista"/>
    <x v="0"/>
    <n v="3.9999999999999996"/>
    <n v="19259.572800000002"/>
    <n v="0"/>
    <n v="0"/>
    <n v="4060431039"/>
    <n v="0"/>
    <n v="0"/>
    <n v="4.5"/>
    <n v="0"/>
    <n v="4.5"/>
    <n v="0"/>
    <n v="0"/>
    <n v="0"/>
    <s v=" "/>
    <n v="4.5"/>
    <n v="21667.019400000001"/>
    <n v="4814.8932000000004"/>
    <s v="NÃO"/>
    <n v="19259.572799999998"/>
    <m/>
    <n v="19259.572799999998"/>
    <n v="19259.572799999998"/>
    <n v="19259.572799999998"/>
  </r>
  <r>
    <x v="3"/>
    <s v="Leste"/>
    <x v="10"/>
    <s v="31040 - Resplendor"/>
    <x v="11"/>
    <n v="3"/>
    <n v="14507.043"/>
    <n v="0"/>
    <n v="0"/>
    <n v="4060431040"/>
    <n v="0"/>
    <n v="0"/>
    <n v="3.5000000000000004"/>
    <n v="0"/>
    <n v="3.5000000000000004"/>
    <n v="0"/>
    <n v="0"/>
    <n v="0"/>
    <s v=" "/>
    <n v="3.5000000000000004"/>
    <n v="16924.883399999999"/>
    <n v="4835.6809999999996"/>
    <s v="NÃO"/>
    <n v="14507.042999999998"/>
    <m/>
    <n v="14507.042999999998"/>
    <n v="14507.042999999998"/>
    <n v="14507.042999999998"/>
  </r>
  <r>
    <x v="3"/>
    <s v="Sudeste"/>
    <x v="11"/>
    <s v="31041 - Além Paraíba"/>
    <x v="8"/>
    <n v="1.9999999999999998"/>
    <n v="9631.4742000000006"/>
    <n v="0"/>
    <n v="0"/>
    <n v="4060431041"/>
    <n v="0"/>
    <n v="0"/>
    <n v="2.5"/>
    <n v="0"/>
    <n v="2.5"/>
    <n v="0"/>
    <n v="0"/>
    <n v="0"/>
    <s v=" "/>
    <n v="2.5"/>
    <n v="12039.3426"/>
    <n v="4815.7371000000003"/>
    <s v="NÃO"/>
    <n v="9631.4741999999987"/>
    <m/>
    <n v="9631.4741999999987"/>
    <n v="9631.4741999999987"/>
    <n v="9631.4741999999987"/>
  </r>
  <r>
    <x v="3"/>
    <s v="Sudeste"/>
    <x v="11"/>
    <s v="31042 - Carangola"/>
    <x v="8"/>
    <n v="4.5"/>
    <n v="21670.816800000001"/>
    <n v="2"/>
    <n v="13854.31"/>
    <n v="4060431042"/>
    <n v="2"/>
    <n v="5"/>
    <n v="5"/>
    <n v="2"/>
    <n v="5"/>
    <n v="2"/>
    <n v="5"/>
    <n v="0"/>
    <s v="não"/>
    <n v="5"/>
    <n v="24078.685799999999"/>
    <n v="4815.7371000000003"/>
    <s v="NÃO"/>
    <n v="12039.34275"/>
    <s v="SIM"/>
    <n v="12039.34275"/>
    <n v="12039.34275"/>
    <n v="12039.34275"/>
  </r>
  <r>
    <x v="3"/>
    <s v="Sudeste"/>
    <x v="12"/>
    <s v="31043 - Juiz de Fora/Lima Duarte/Bom Jardim de Minas"/>
    <x v="8"/>
    <n v="23"/>
    <n v="110761.95299999999"/>
    <n v="17"/>
    <n v="78978.429999999993"/>
    <n v="4060431043"/>
    <n v="17"/>
    <n v="27"/>
    <n v="27"/>
    <n v="17"/>
    <n v="27"/>
    <n v="17"/>
    <n v="27"/>
    <n v="0"/>
    <s v="não"/>
    <n v="27"/>
    <n v="130024.902"/>
    <n v="4815.7371000000003"/>
    <s v="NÃO"/>
    <n v="28894.422600000002"/>
    <s v="NÃO"/>
    <n v="28894.422600000002"/>
    <n v="28894.422600000002"/>
    <n v="28894.422600000002"/>
  </r>
  <r>
    <x v="3"/>
    <s v="Sudeste"/>
    <x v="11"/>
    <s v="31044 - Leopoldina/Cataguases"/>
    <x v="8"/>
    <n v="6"/>
    <n v="28894.422600000002"/>
    <n v="1"/>
    <n v="6049.88"/>
    <n v="4060431044"/>
    <n v="1"/>
    <n v="7.5"/>
    <n v="7.5"/>
    <n v="1"/>
    <n v="7.5"/>
    <n v="1"/>
    <n v="8"/>
    <n v="0"/>
    <s v="não"/>
    <n v="7.5"/>
    <n v="36118.028400000003"/>
    <n v="4815.7371000000003"/>
    <s v="NÃO"/>
    <n v="24078.6855"/>
    <s v="SIM"/>
    <n v="24078.6855"/>
    <n v="24078.6855"/>
    <n v="24078.6855"/>
  </r>
  <r>
    <x v="3"/>
    <s v="Sudeste"/>
    <x v="11"/>
    <s v="31045 - Muriaé"/>
    <x v="8"/>
    <n v="6"/>
    <n v="28894.422600000002"/>
    <n v="0"/>
    <n v="0"/>
    <n v="4060431045"/>
    <n v="0"/>
    <n v="0"/>
    <n v="7.0000000000000009"/>
    <n v="0"/>
    <n v="7.0000000000000009"/>
    <n v="0"/>
    <n v="0"/>
    <n v="0"/>
    <s v=" "/>
    <n v="7.0000000000000009"/>
    <n v="33710.159399999997"/>
    <n v="4815.7371000000003"/>
    <s v="NÃO"/>
    <n v="28894.422600000002"/>
    <m/>
    <n v="28894.422600000002"/>
    <n v="28894.422600000002"/>
    <n v="28894.422600000002"/>
  </r>
  <r>
    <x v="3"/>
    <s v="Sudeste"/>
    <x v="12"/>
    <s v="31046 - Santos Dumont"/>
    <x v="8"/>
    <n v="1.9999999999999998"/>
    <n v="9631.4742000000006"/>
    <n v="2"/>
    <n v="5783.39"/>
    <n v="4060431046"/>
    <n v="2"/>
    <n v="1.9999999999999998"/>
    <n v="1.9999999999999998"/>
    <n v="2"/>
    <n v="1.9999999999999998"/>
    <n v="2"/>
    <n v="2"/>
    <n v="0"/>
    <s v="não"/>
    <n v="1.9999999999999998"/>
    <n v="9631.4742000000006"/>
    <n v="4815.7371000000003"/>
    <s v="NÃO"/>
    <n v="-1.0693084417923161E-12"/>
    <s v="NÃO"/>
    <n v="-6.4208527383868844E-13"/>
    <n v="-1.0693084417923161E-12"/>
    <n v="-6.4208527383868844E-13"/>
  </r>
  <r>
    <x v="3"/>
    <s v="Sudeste"/>
    <x v="12"/>
    <s v="31047 - São João Nepomuceno/Bicas"/>
    <x v="8"/>
    <n v="2.5"/>
    <n v="12039.3426"/>
    <n v="0"/>
    <n v="0"/>
    <n v="4060431047"/>
    <n v="0"/>
    <n v="0"/>
    <n v="3"/>
    <n v="0"/>
    <n v="3"/>
    <n v="0"/>
    <n v="0"/>
    <n v="0"/>
    <s v=" "/>
    <n v="3"/>
    <n v="14447.211600000001"/>
    <n v="4815.7371000000003"/>
    <s v="NÃO"/>
    <n v="12039.34275"/>
    <m/>
    <n v="12039.34275"/>
    <n v="12039.34275"/>
    <n v="12039.34275"/>
  </r>
  <r>
    <x v="3"/>
    <s v="Sudeste"/>
    <x v="11"/>
    <s v="31048 - Ubá"/>
    <x v="0"/>
    <n v="0"/>
    <n v="0"/>
    <n v="1"/>
    <n v="3084.7"/>
    <n v="4060431048"/>
    <n v="0"/>
    <n v="0"/>
    <n v="12"/>
    <n v="1"/>
    <n v="12"/>
    <n v="1"/>
    <n v="0"/>
    <n v="0"/>
    <s v=" "/>
    <n v="0"/>
    <n v="0"/>
    <n v="4814.8932000000004"/>
    <s v=""/>
    <n v="-4814.8932000000004"/>
    <s v="NÃO"/>
    <n v="-3084.7"/>
    <n v="-4814.8932000000004"/>
    <n v="-3084.7"/>
  </r>
  <r>
    <x v="3"/>
    <s v="Sudeste"/>
    <x v="11"/>
    <s v="31048 - Ubá"/>
    <x v="8"/>
    <n v="10.5"/>
    <n v="50565.239399999999"/>
    <n v="1"/>
    <n v="4353.72"/>
    <n v="4060431048"/>
    <n v="1"/>
    <n v="12"/>
    <n v="12"/>
    <n v="1"/>
    <n v="12"/>
    <n v="1"/>
    <n v="12"/>
    <n v="0"/>
    <s v="não"/>
    <n v="12"/>
    <n v="57788.845200000003"/>
    <n v="4815.7371000000003"/>
    <s v="NÃO"/>
    <n v="45749.50245"/>
    <s v="NÃO"/>
    <n v="45749.50245"/>
    <n v="45749.50245"/>
    <n v="45749.50245"/>
  </r>
  <r>
    <x v="3"/>
    <s v="Norte"/>
    <x v="13"/>
    <s v="31049 - Brasília de Minas/São Francisco"/>
    <x v="14"/>
    <n v="8.5"/>
    <n v="37414.209600000002"/>
    <n v="3"/>
    <n v="21280.5"/>
    <n v="4060431049"/>
    <n v="3"/>
    <n v="10"/>
    <n v="10"/>
    <n v="3"/>
    <n v="10"/>
    <n v="3"/>
    <n v="10"/>
    <n v="0"/>
    <s v="não"/>
    <n v="10"/>
    <n v="44016.716999999997"/>
    <n v="4401.6716999999999"/>
    <s v="NÃO"/>
    <n v="24209.194349999998"/>
    <s v="SIM"/>
    <n v="24209.194349999998"/>
    <n v="24209.194349999998"/>
    <n v="24209.194349999998"/>
  </r>
  <r>
    <x v="3"/>
    <s v="Norte"/>
    <x v="13"/>
    <s v="31050 - Coração de Jesus"/>
    <x v="14"/>
    <n v="1.5"/>
    <n v="6602.5074000000004"/>
    <n v="0"/>
    <n v="0"/>
    <n v="4060431050"/>
    <n v="0"/>
    <n v="0"/>
    <n v="1.9999999999999998"/>
    <n v="0"/>
    <n v="1.9999999999999998"/>
    <n v="0"/>
    <n v="0"/>
    <n v="0"/>
    <s v=" "/>
    <n v="1.9999999999999998"/>
    <n v="8803.3433999999997"/>
    <n v="4401.6716999999999"/>
    <s v="NÃO"/>
    <n v="6602.5075500000003"/>
    <m/>
    <n v="6602.5075500000003"/>
    <n v="6602.5075500000003"/>
    <n v="6602.5075500000003"/>
  </r>
  <r>
    <x v="3"/>
    <s v="Norte"/>
    <x v="13"/>
    <s v="31051 - Francisco Sá"/>
    <x v="14"/>
    <n v="2.5"/>
    <n v="11004.179400000001"/>
    <n v="1"/>
    <n v="1890.97"/>
    <n v="4060431051"/>
    <n v="1"/>
    <n v="3"/>
    <n v="3"/>
    <n v="1"/>
    <n v="3"/>
    <n v="1"/>
    <n v="3"/>
    <n v="0"/>
    <s v="não"/>
    <n v="3"/>
    <n v="13205.014800000001"/>
    <n v="4401.6716999999999"/>
    <s v="NÃO"/>
    <n v="6602.5075500000003"/>
    <s v="NÃO"/>
    <n v="6602.5075500000003"/>
    <n v="6602.5075500000003"/>
    <n v="6602.5075500000003"/>
  </r>
  <r>
    <x v="3"/>
    <s v="Norte"/>
    <x v="13"/>
    <s v="31052 - Janaúba/Monte Azul"/>
    <x v="14"/>
    <n v="9.5"/>
    <n v="41815.881000000001"/>
    <n v="11"/>
    <n v="57113.69"/>
    <n v="4060431052"/>
    <n v="11"/>
    <n v="11.5"/>
    <n v="11.5"/>
    <n v="11"/>
    <n v="11.5"/>
    <n v="11"/>
    <n v="12"/>
    <n v="0"/>
    <s v="não"/>
    <n v="11.5"/>
    <n v="50619.224399999999"/>
    <n v="4401.6716999999999"/>
    <s v="NÃO"/>
    <n v="-6602.5075500000003"/>
    <s v="SIM"/>
    <n v="-6602.5075500000003"/>
    <n v="-6602.5075500000003"/>
    <n v="-6602.5075500000003"/>
  </r>
  <r>
    <x v="3"/>
    <s v="Norte"/>
    <x v="13"/>
    <s v="31053 - Januária"/>
    <x v="14"/>
    <n v="3.9999999999999996"/>
    <n v="17606.686799999999"/>
    <n v="1"/>
    <n v="2614.2399999999998"/>
    <n v="4060431053"/>
    <n v="1"/>
    <n v="4.5"/>
    <n v="4.5"/>
    <n v="1"/>
    <n v="4.5"/>
    <n v="1"/>
    <n v="5"/>
    <n v="0"/>
    <s v="não"/>
    <n v="4.5"/>
    <n v="19807.522799999999"/>
    <n v="4401.6716999999999"/>
    <s v="NÃO"/>
    <n v="13205.015099999997"/>
    <s v="NÃO"/>
    <n v="13205.015099999997"/>
    <n v="13205.015099999997"/>
    <n v="13205.015099999997"/>
  </r>
  <r>
    <x v="3"/>
    <s v="Norte"/>
    <x v="13"/>
    <s v="31054 - Montes Claros/Bocaiúva"/>
    <x v="14"/>
    <n v="15.999999999999998"/>
    <n v="70426.747199999998"/>
    <n v="32"/>
    <n v="162893.34"/>
    <n v="4060431054"/>
    <n v="32"/>
    <n v="19"/>
    <n v="19"/>
    <n v="32"/>
    <n v="19"/>
    <n v="32"/>
    <n v="19"/>
    <n v="0"/>
    <s v="não"/>
    <n v="19"/>
    <n v="83631.762600000002"/>
    <n v="4401.6716999999999"/>
    <s v="SIM"/>
    <n v="-13205.015100000008"/>
    <s v="SIM"/>
    <n v="-13205.015100000008"/>
    <n v="-70426.747199999998"/>
    <n v="-70426.747199999998"/>
  </r>
  <r>
    <x v="3"/>
    <s v="Norte"/>
    <x v="13"/>
    <s v="31055 - Pirapora"/>
    <x v="14"/>
    <n v="5"/>
    <n v="22008.358199999999"/>
    <n v="0"/>
    <n v="0"/>
    <n v="4060431055"/>
    <n v="0"/>
    <n v="0"/>
    <n v="6"/>
    <n v="0"/>
    <n v="6"/>
    <n v="0"/>
    <n v="0"/>
    <n v="0"/>
    <s v=" "/>
    <n v="6"/>
    <n v="26410.030200000001"/>
    <n v="4401.6716999999999"/>
    <s v="NÃO"/>
    <n v="22008.358499999998"/>
    <m/>
    <n v="22008.358499999998"/>
    <n v="22008.358499999998"/>
    <n v="22008.358499999998"/>
  </r>
  <r>
    <x v="3"/>
    <s v="Norte"/>
    <x v="13"/>
    <s v="31056 - Salinas/Taiobeiras"/>
    <x v="14"/>
    <n v="7.5"/>
    <n v="33012.537600000003"/>
    <n v="5"/>
    <n v="26346.04"/>
    <n v="4060431056"/>
    <n v="5"/>
    <n v="8.5"/>
    <n v="8.5"/>
    <n v="5"/>
    <n v="8.5"/>
    <n v="5"/>
    <n v="9"/>
    <n v="0"/>
    <s v="não"/>
    <n v="8.5"/>
    <n v="37414.209600000002"/>
    <n v="4401.6716999999999"/>
    <s v="NÃO"/>
    <n v="11004.179249999999"/>
    <s v="SIM"/>
    <n v="11004.179249999999"/>
    <n v="11004.179249999999"/>
    <n v="11004.179249999999"/>
  </r>
  <r>
    <x v="3"/>
    <s v="Noroeste"/>
    <x v="14"/>
    <s v="31057 - Patos de Minas"/>
    <x v="0"/>
    <n v="0"/>
    <n v="0"/>
    <n v="2"/>
    <n v="8265.01"/>
    <n v="4060431057"/>
    <n v="0"/>
    <n v="0"/>
    <n v="14"/>
    <n v="0"/>
    <n v="14"/>
    <n v="0"/>
    <n v="0"/>
    <n v="0"/>
    <s v=" "/>
    <n v="0"/>
    <n v="0"/>
    <n v="4814.8932000000004"/>
    <s v=""/>
    <n v="-9629.7864000000009"/>
    <s v="NÃO"/>
    <n v="-8265.01"/>
    <n v="-9629.7864000000009"/>
    <n v="-8265.01"/>
  </r>
  <r>
    <x v="3"/>
    <s v="Noroeste"/>
    <x v="14"/>
    <s v="31057 - Patos de Minas"/>
    <x v="2"/>
    <n v="7.0000000000000009"/>
    <n v="32208.5736"/>
    <n v="0"/>
    <n v="0"/>
    <n v="4060431057"/>
    <n v="0"/>
    <n v="0"/>
    <n v="14"/>
    <n v="0"/>
    <n v="14"/>
    <n v="0"/>
    <n v="0"/>
    <n v="0"/>
    <s v=" "/>
    <n v="7.9999999999999991"/>
    <n v="36809.7984"/>
    <n v="4601.2248"/>
    <s v="NÃO"/>
    <n v="32208.573600000003"/>
    <m/>
    <n v="32208.573600000003"/>
    <n v="32208.573600000003"/>
    <n v="32208.573600000003"/>
  </r>
  <r>
    <x v="3"/>
    <s v="Noroeste"/>
    <x v="14"/>
    <s v="31057 - Patos de Minas"/>
    <x v="5"/>
    <n v="5"/>
    <n v="21365.7408"/>
    <n v="0"/>
    <n v="0"/>
    <n v="4060431057"/>
    <n v="0"/>
    <n v="0"/>
    <n v="14"/>
    <n v="0"/>
    <n v="14"/>
    <n v="0"/>
    <n v="0"/>
    <n v="0"/>
    <s v=" "/>
    <n v="6"/>
    <n v="25638.889200000001"/>
    <n v="4273.1481999999996"/>
    <s v="NÃO"/>
    <n v="21365.740999999998"/>
    <m/>
    <n v="21365.740999999998"/>
    <n v="21365.740999999998"/>
    <n v="21365.740999999998"/>
  </r>
  <r>
    <x v="3"/>
    <s v="Noroeste"/>
    <x v="14"/>
    <s v="31058 - Unaí"/>
    <x v="0"/>
    <n v="3.5000000000000004"/>
    <n v="16852.126199999999"/>
    <n v="0"/>
    <n v="0"/>
    <n v="4060431058"/>
    <n v="0"/>
    <n v="0"/>
    <n v="10.499999999999998"/>
    <n v="0"/>
    <n v="10.499999999999998"/>
    <n v="0"/>
    <n v="0"/>
    <n v="0"/>
    <s v=" "/>
    <n v="3.9999999999999996"/>
    <n v="19259.572800000002"/>
    <n v="4814.8932000000004"/>
    <s v="NÃO"/>
    <n v="16852.126200000002"/>
    <m/>
    <n v="16852.126200000002"/>
    <n v="16852.126200000002"/>
    <n v="16852.126200000002"/>
  </r>
  <r>
    <x v="3"/>
    <s v="Noroeste"/>
    <x v="14"/>
    <s v="31058 - Unaí"/>
    <x v="6"/>
    <n v="5.5"/>
    <n v="28688.580600000001"/>
    <n v="0"/>
    <n v="0"/>
    <n v="4060431058"/>
    <n v="0"/>
    <n v="0"/>
    <n v="10.499999999999998"/>
    <n v="0"/>
    <n v="10.499999999999998"/>
    <n v="0"/>
    <n v="0"/>
    <n v="0"/>
    <s v=" "/>
    <n v="6.4999999999999991"/>
    <n v="33904.686600000001"/>
    <n v="5216.1055999999999"/>
    <s v="NÃO"/>
    <n v="28688.5808"/>
    <m/>
    <n v="28688.5808"/>
    <n v="28688.5808"/>
    <n v="28688.5808"/>
  </r>
  <r>
    <x v="3"/>
    <s v="Leste do Sul"/>
    <x v="15"/>
    <s v="31059 - Manhuaçu"/>
    <x v="0"/>
    <n v="11.5"/>
    <n v="55371.271800000002"/>
    <n v="10"/>
    <n v="48246.400000000001"/>
    <n v="4060431059"/>
    <n v="10"/>
    <n v="13.5"/>
    <n v="13.5"/>
    <n v="10"/>
    <n v="13.5"/>
    <n v="10"/>
    <n v="14"/>
    <n v="0"/>
    <s v="não"/>
    <n v="13.5"/>
    <n v="65001.058199999999"/>
    <n v="4814.8932000000004"/>
    <s v="NÃO"/>
    <n v="7222.3398000000007"/>
    <s v="SIM"/>
    <n v="7222.3398000000007"/>
    <n v="7222.3398000000007"/>
    <n v="7222.3398000000007"/>
  </r>
  <r>
    <x v="3"/>
    <s v="Leste do Sul"/>
    <x v="15"/>
    <s v="31060 - Ponte Nova"/>
    <x v="0"/>
    <n v="7.9999999999999991"/>
    <n v="38519.145600000003"/>
    <n v="9"/>
    <n v="45937.77"/>
    <n v="4060431060"/>
    <n v="9"/>
    <n v="9"/>
    <n v="9"/>
    <n v="9"/>
    <n v="9"/>
    <n v="9"/>
    <n v="9"/>
    <n v="0"/>
    <s v="não"/>
    <n v="9"/>
    <n v="43334.038800000002"/>
    <n v="4814.8932000000004"/>
    <s v="NÃO"/>
    <n v="-4814.893200000005"/>
    <s v="SIM"/>
    <n v="-4814.893200000005"/>
    <n v="-4814.893200000005"/>
    <n v="-4814.893200000005"/>
  </r>
  <r>
    <x v="3"/>
    <s v="Leste do Sul"/>
    <x v="15"/>
    <s v="31061 - Viçosa"/>
    <x v="0"/>
    <n v="1.9999999999999998"/>
    <n v="9629.7864000000009"/>
    <n v="0"/>
    <n v="0"/>
    <n v="4060431061"/>
    <n v="0"/>
    <n v="0"/>
    <n v="5.5"/>
    <n v="0"/>
    <n v="5.5"/>
    <n v="0"/>
    <n v="0"/>
    <n v="0"/>
    <s v=" "/>
    <n v="1.9999999999999998"/>
    <n v="9629.7864000000009"/>
    <n v="4814.8932000000004"/>
    <s v="NÃO"/>
    <n v="9629.786399999999"/>
    <m/>
    <n v="9629.786399999999"/>
    <n v="9629.786399999999"/>
    <n v="9629.786399999999"/>
  </r>
  <r>
    <x v="3"/>
    <s v="Leste do Sul"/>
    <x v="15"/>
    <s v="31061 - Viçosa"/>
    <x v="8"/>
    <n v="3"/>
    <n v="14447.211600000001"/>
    <n v="0"/>
    <n v="0"/>
    <n v="4060431061"/>
    <n v="0"/>
    <n v="0"/>
    <n v="5.5"/>
    <n v="0"/>
    <n v="5.5"/>
    <n v="0"/>
    <n v="0"/>
    <n v="0"/>
    <s v=" "/>
    <n v="3.5000000000000004"/>
    <n v="16855.080000000002"/>
    <n v="4815.7371000000003"/>
    <s v="NÃO"/>
    <n v="14447.211300000001"/>
    <m/>
    <n v="14447.211300000001"/>
    <n v="14447.211300000001"/>
    <n v="14447.211300000001"/>
  </r>
  <r>
    <x v="3"/>
    <s v="Nordeste"/>
    <x v="16"/>
    <s v="31062 - Águas Formosas"/>
    <x v="0"/>
    <n v="0.99999999999999989"/>
    <n v="4814.8932000000004"/>
    <n v="0"/>
    <n v="0"/>
    <n v="4060431062"/>
    <n v="0"/>
    <n v="0"/>
    <n v="2.5"/>
    <n v="0"/>
    <n v="2.5"/>
    <n v="0"/>
    <n v="0"/>
    <n v="0"/>
    <s v=" "/>
    <n v="1.5"/>
    <n v="7222.3397999999997"/>
    <n v="4814.8932000000004"/>
    <s v="NÃO"/>
    <n v="4814.8931999999995"/>
    <m/>
    <n v="4814.8931999999995"/>
    <n v="4814.8931999999995"/>
    <n v="4814.8931999999995"/>
  </r>
  <r>
    <x v="3"/>
    <s v="Nordeste"/>
    <x v="16"/>
    <s v="31062 - Águas Formosas"/>
    <x v="14"/>
    <n v="0.99999999999999989"/>
    <n v="4401.6714000000002"/>
    <n v="0"/>
    <n v="0"/>
    <n v="4060431062"/>
    <n v="0"/>
    <n v="0"/>
    <n v="2.5"/>
    <n v="0"/>
    <n v="2.5"/>
    <n v="0"/>
    <n v="0"/>
    <n v="0"/>
    <s v=" "/>
    <n v="0.99999999999999989"/>
    <n v="4401.6714000000002"/>
    <n v="4401.6716999999999"/>
    <s v="NÃO"/>
    <n v="4401.671699999999"/>
    <m/>
    <n v="4401.671699999999"/>
    <n v="4401.671699999999"/>
    <n v="4401.671699999999"/>
  </r>
  <r>
    <x v="3"/>
    <s v="Nordeste"/>
    <x v="16"/>
    <s v="31063 - Almenara"/>
    <x v="0"/>
    <n v="2.5"/>
    <n v="12037.233"/>
    <n v="1"/>
    <n v="4358.7700000000004"/>
    <n v="4060431063"/>
    <n v="1"/>
    <n v="3"/>
    <n v="7.5"/>
    <n v="1"/>
    <n v="7.5"/>
    <n v="1"/>
    <n v="8"/>
    <n v="0"/>
    <s v="não"/>
    <n v="3"/>
    <n v="14444.679599999999"/>
    <n v="4814.8932000000004"/>
    <s v="NÃO"/>
    <n v="7222.3398000000007"/>
    <s v="NÃO"/>
    <n v="7222.3398000000007"/>
    <n v="7222.3398000000007"/>
    <n v="7222.3398000000007"/>
  </r>
  <r>
    <x v="3"/>
    <s v="Nordeste"/>
    <x v="16"/>
    <s v="31063 - Almenara"/>
    <x v="14"/>
    <n v="3.9999999999999996"/>
    <n v="17606.686799999999"/>
    <n v="0"/>
    <n v="0"/>
    <n v="4060431063"/>
    <n v="0"/>
    <n v="0"/>
    <n v="7.5"/>
    <n v="1"/>
    <n v="-0.5"/>
    <n v="0"/>
    <n v="0"/>
    <n v="0"/>
    <s v=" "/>
    <n v="4.5"/>
    <n v="19807.522799999999"/>
    <n v="4401.6716999999999"/>
    <s v="NÃO"/>
    <n v="17606.686799999996"/>
    <m/>
    <n v="17606.686799999996"/>
    <n v="17606.686799999996"/>
    <n v="17606.686799999996"/>
  </r>
  <r>
    <x v="3"/>
    <s v="Nordeste"/>
    <x v="16"/>
    <s v="31064 - Araçuaí"/>
    <x v="0"/>
    <n v="2.5"/>
    <n v="12037.233"/>
    <n v="0"/>
    <n v="0"/>
    <n v="4060431064"/>
    <n v="0"/>
    <n v="0"/>
    <n v="4"/>
    <n v="0"/>
    <n v="4"/>
    <n v="0"/>
    <n v="0"/>
    <n v="0"/>
    <s v=" "/>
    <n v="3"/>
    <n v="14444.679599999999"/>
    <n v="4814.8932000000004"/>
    <s v="NÃO"/>
    <n v="12037.233"/>
    <m/>
    <n v="12037.233"/>
    <n v="12037.233"/>
    <n v="12037.233"/>
  </r>
  <r>
    <x v="3"/>
    <s v="Nordeste"/>
    <x v="16"/>
    <s v="31064 - Araçuaí"/>
    <x v="14"/>
    <n v="0.99999999999999989"/>
    <n v="4401.6714000000002"/>
    <n v="0"/>
    <n v="0"/>
    <n v="4060431064"/>
    <n v="0"/>
    <n v="0"/>
    <n v="4"/>
    <n v="0"/>
    <n v="4"/>
    <n v="0"/>
    <n v="0"/>
    <n v="0"/>
    <s v=" "/>
    <n v="0.99999999999999989"/>
    <n v="4401.6714000000002"/>
    <n v="4401.6716999999999"/>
    <s v="NÃO"/>
    <n v="4401.671699999999"/>
    <m/>
    <n v="4401.671699999999"/>
    <n v="4401.671699999999"/>
    <n v="4401.671699999999"/>
  </r>
  <r>
    <x v="3"/>
    <s v="Nordeste"/>
    <x v="16"/>
    <s v="31065 - Itaobim"/>
    <x v="0"/>
    <n v="0.99999999999999989"/>
    <n v="4814.8932000000004"/>
    <n v="0"/>
    <n v="0"/>
    <n v="4060431065"/>
    <n v="0"/>
    <n v="0"/>
    <n v="3.5"/>
    <n v="0"/>
    <n v="3.5"/>
    <n v="0"/>
    <n v="0"/>
    <n v="0"/>
    <s v=" "/>
    <n v="0.99999999999999989"/>
    <n v="4814.8932000000004"/>
    <n v="4814.8932000000004"/>
    <s v="NÃO"/>
    <n v="4814.8931999999995"/>
    <m/>
    <n v="4814.8931999999995"/>
    <n v="4814.8931999999995"/>
    <n v="4814.8931999999995"/>
  </r>
  <r>
    <x v="3"/>
    <s v="Nordeste"/>
    <x v="16"/>
    <s v="31065 - Itaobim"/>
    <x v="14"/>
    <n v="1.9999999999999998"/>
    <n v="8803.3433999999997"/>
    <n v="0"/>
    <n v="0"/>
    <n v="4060431065"/>
    <n v="0"/>
    <n v="0"/>
    <n v="3.5"/>
    <n v="0"/>
    <n v="3.5"/>
    <n v="0"/>
    <n v="0"/>
    <n v="0"/>
    <s v=" "/>
    <n v="2.5"/>
    <n v="11004.179400000001"/>
    <n v="4401.6716999999999"/>
    <s v="NÃO"/>
    <n v="8803.3433999999979"/>
    <m/>
    <n v="8803.3433999999979"/>
    <n v="8803.3433999999979"/>
    <n v="8803.3433999999979"/>
  </r>
  <r>
    <x v="3"/>
    <s v="Nordeste"/>
    <x v="16"/>
    <s v="31066 - Nanuque"/>
    <x v="0"/>
    <n v="0.99999999999999989"/>
    <n v="4814.8932000000004"/>
    <n v="1"/>
    <n v="4293.29"/>
    <n v="4060431066"/>
    <n v="1"/>
    <n v="0.99999999999999989"/>
    <n v="2.9999999999999996"/>
    <n v="1"/>
    <n v="2.9999999999999996"/>
    <n v="1"/>
    <n v="3"/>
    <n v="0"/>
    <s v="não"/>
    <n v="0.99999999999999989"/>
    <n v="4814.8932000000004"/>
    <n v="4814.8932000000004"/>
    <s v="NÃO"/>
    <n v="-5.3456052917510993E-13"/>
    <s v="NÃO"/>
    <n v="-4.7665094093929383E-13"/>
    <n v="-5.3456052917510993E-13"/>
    <n v="-4.7665094093929383E-13"/>
  </r>
  <r>
    <x v="3"/>
    <s v="Nordeste"/>
    <x v="16"/>
    <s v="31066 - Nanuque"/>
    <x v="14"/>
    <n v="1.5"/>
    <n v="6602.5074000000004"/>
    <n v="0"/>
    <n v="0"/>
    <n v="4060431066"/>
    <n v="0"/>
    <n v="0"/>
    <n v="2.9999999999999996"/>
    <n v="1"/>
    <n v="-4.4408920985006262E-16"/>
    <n v="0"/>
    <n v="0"/>
    <n v="0"/>
    <s v=" "/>
    <n v="1.9999999999999998"/>
    <n v="8803.3433999999997"/>
    <n v="4401.6716999999999"/>
    <s v="NÃO"/>
    <n v="6602.5075500000003"/>
    <m/>
    <n v="6602.5075500000003"/>
    <n v="6602.5075500000003"/>
    <n v="6602.5075500000003"/>
  </r>
  <r>
    <x v="3"/>
    <s v="Nordeste"/>
    <x v="16"/>
    <s v="31067 - Padre Paraíso"/>
    <x v="0"/>
    <n v="0.99999999999999989"/>
    <n v="4814.8932000000004"/>
    <n v="0"/>
    <n v="0"/>
    <n v="4060431067"/>
    <n v="0"/>
    <n v="0"/>
    <n v="2.5"/>
    <n v="0"/>
    <n v="2.5"/>
    <n v="0"/>
    <n v="0"/>
    <n v="0"/>
    <s v=" "/>
    <n v="1.5"/>
    <n v="7222.3397999999997"/>
    <n v="4814.8932000000004"/>
    <s v="NÃO"/>
    <n v="4814.8931999999995"/>
    <m/>
    <n v="4814.8931999999995"/>
    <n v="4814.8931999999995"/>
    <n v="4814.8931999999995"/>
  </r>
  <r>
    <x v="3"/>
    <s v="Nordeste"/>
    <x v="16"/>
    <s v="31067 - Padre Paraíso"/>
    <x v="14"/>
    <n v="0.99999999999999989"/>
    <n v="4401.6714000000002"/>
    <n v="0"/>
    <n v="0"/>
    <n v="4060431067"/>
    <n v="0"/>
    <n v="0"/>
    <n v="2.5"/>
    <n v="0"/>
    <n v="2.5"/>
    <n v="0"/>
    <n v="0"/>
    <n v="0"/>
    <s v=" "/>
    <n v="0.99999999999999989"/>
    <n v="4401.6714000000002"/>
    <n v="4401.6716999999999"/>
    <s v="NÃO"/>
    <n v="4401.671699999999"/>
    <m/>
    <n v="4401.671699999999"/>
    <n v="4401.671699999999"/>
    <n v="4401.671699999999"/>
  </r>
  <r>
    <x v="3"/>
    <s v="Nordeste"/>
    <x v="16"/>
    <s v="31068 - Pedra Azul"/>
    <x v="14"/>
    <n v="1.9999999999999998"/>
    <n v="8803.3433999999997"/>
    <n v="0"/>
    <n v="0"/>
    <n v="4060431068"/>
    <n v="0"/>
    <n v="0"/>
    <n v="2.5"/>
    <n v="0"/>
    <n v="2.5"/>
    <n v="0"/>
    <n v="0"/>
    <n v="0"/>
    <s v=" "/>
    <n v="2.5"/>
    <n v="11004.179400000001"/>
    <n v="4401.6716999999999"/>
    <s v="NÃO"/>
    <n v="8803.3433999999979"/>
    <m/>
    <n v="8803.3433999999979"/>
    <n v="8803.3433999999979"/>
    <n v="8803.3433999999979"/>
  </r>
  <r>
    <x v="3"/>
    <s v="Nordeste"/>
    <x v="16"/>
    <s v="31069 - Teófilo Otoni/Malacacheta/Itambacuri"/>
    <x v="0"/>
    <n v="4.5"/>
    <n v="21667.019400000001"/>
    <n v="1"/>
    <n v="6593.04"/>
    <n v="4060431069"/>
    <n v="1"/>
    <n v="5.5"/>
    <n v="13.5"/>
    <n v="1"/>
    <n v="13.5"/>
    <n v="1"/>
    <n v="14"/>
    <n v="0"/>
    <s v="não"/>
    <n v="5.5"/>
    <n v="26481.9126"/>
    <n v="4814.8932000000004"/>
    <s v="NÃO"/>
    <n v="16852.126200000002"/>
    <s v="SIM"/>
    <n v="16852.126200000002"/>
    <n v="16852.126200000002"/>
    <n v="16852.126200000002"/>
  </r>
  <r>
    <x v="3"/>
    <s v="Nordeste"/>
    <x v="16"/>
    <s v="31069 - Teófilo Otoni/Malacacheta/Itambacuri"/>
    <x v="14"/>
    <n v="7.0000000000000009"/>
    <n v="30811.7022"/>
    <n v="0"/>
    <n v="0"/>
    <n v="4060431069"/>
    <n v="0"/>
    <n v="0"/>
    <n v="13.5"/>
    <n v="1"/>
    <n v="-0.5"/>
    <n v="0"/>
    <n v="0"/>
    <n v="0"/>
    <s v=" "/>
    <n v="7.9999999999999991"/>
    <n v="35213.373599999999"/>
    <n v="4401.6716999999999"/>
    <s v="NÃO"/>
    <n v="30811.701900000004"/>
    <m/>
    <n v="30811.701900000004"/>
    <n v="30811.701900000004"/>
    <n v="30811.701900000004"/>
  </r>
  <r>
    <x v="3"/>
    <s v="Triângulo do Sul"/>
    <x v="17"/>
    <s v="31070 - Araxá"/>
    <x v="0"/>
    <n v="0.99999999999999989"/>
    <n v="4814.8932000000004"/>
    <n v="0"/>
    <n v="0"/>
    <n v="4060431070"/>
    <n v="0"/>
    <n v="0"/>
    <n v="7"/>
    <n v="0"/>
    <n v="7"/>
    <n v="0"/>
    <n v="0"/>
    <n v="0"/>
    <s v=" "/>
    <n v="0.99999999999999989"/>
    <n v="4814.8932000000004"/>
    <n v="4814.8932000000004"/>
    <s v="NÃO"/>
    <n v="4814.8931999999995"/>
    <m/>
    <n v="4814.8931999999995"/>
    <n v="4814.8931999999995"/>
    <n v="4814.8931999999995"/>
  </r>
  <r>
    <x v="3"/>
    <s v="Triângulo do Sul"/>
    <x v="17"/>
    <s v="31070 - Araxá"/>
    <x v="19"/>
    <n v="5"/>
    <n v="24518.4984"/>
    <n v="0"/>
    <n v="0"/>
    <n v="4060431070"/>
    <n v="0"/>
    <n v="0"/>
    <n v="7"/>
    <n v="0"/>
    <n v="7"/>
    <n v="0"/>
    <n v="0"/>
    <n v="0"/>
    <s v=" "/>
    <n v="6"/>
    <n v="29422.198199999999"/>
    <n v="4903.6997000000001"/>
    <s v="NÃO"/>
    <n v="24518.498500000002"/>
    <m/>
    <n v="24518.498500000002"/>
    <n v="24518.498500000002"/>
    <n v="24518.498500000002"/>
  </r>
  <r>
    <x v="3"/>
    <s v="Triângulo do Sul"/>
    <x v="17"/>
    <s v="31071 - Frutal/Iturama"/>
    <x v="19"/>
    <n v="5.5"/>
    <n v="26970.348600000001"/>
    <n v="3"/>
    <n v="16135"/>
    <n v="4060431071"/>
    <n v="3"/>
    <n v="7.0000000000000009"/>
    <n v="7.0000000000000009"/>
    <n v="3"/>
    <n v="7.0000000000000009"/>
    <n v="3"/>
    <n v="7"/>
    <n v="0"/>
    <s v="não"/>
    <n v="7.0000000000000009"/>
    <n v="34325.898000000001"/>
    <n v="4903.6997000000001"/>
    <s v="NÃO"/>
    <n v="12259.249250000001"/>
    <s v="SIM"/>
    <n v="12259.249250000001"/>
    <n v="12259.249250000001"/>
    <n v="12259.249250000001"/>
  </r>
  <r>
    <x v="3"/>
    <s v="Triângulo do Sul"/>
    <x v="17"/>
    <s v="31072 - Uberaba"/>
    <x v="0"/>
    <n v="2.5"/>
    <n v="12037.233"/>
    <n v="0"/>
    <n v="0"/>
    <n v="4060431072"/>
    <n v="0"/>
    <n v="0"/>
    <n v="15.500000000000002"/>
    <n v="4"/>
    <n v="15.500000000000002"/>
    <n v="4"/>
    <n v="0"/>
    <n v="0"/>
    <s v=" "/>
    <n v="3"/>
    <n v="14444.679599999999"/>
    <n v="4814.8932000000004"/>
    <s v="NÃO"/>
    <n v="12037.233"/>
    <m/>
    <n v="12037.233"/>
    <n v="12037.233"/>
    <n v="12037.233"/>
  </r>
  <r>
    <x v="3"/>
    <s v="Triângulo do Sul"/>
    <x v="17"/>
    <s v="31072 - Uberaba"/>
    <x v="19"/>
    <n v="10.5"/>
    <n v="51488.847000000002"/>
    <n v="4"/>
    <n v="17718.560000000001"/>
    <n v="4060431072"/>
    <n v="4"/>
    <n v="12.500000000000002"/>
    <n v="15.500000000000002"/>
    <n v="4"/>
    <n v="15.500000000000002"/>
    <n v="4"/>
    <n v="16"/>
    <n v="0"/>
    <s v="não"/>
    <n v="12.500000000000002"/>
    <n v="61296.245999999999"/>
    <n v="4903.6997000000001"/>
    <s v="NÃO"/>
    <n v="31874.048050000001"/>
    <s v="NÃO"/>
    <n v="31874.048050000001"/>
    <n v="31874.048050000001"/>
    <n v="31874.048050000001"/>
  </r>
  <r>
    <x v="3"/>
    <s v="Triângulo do Norte"/>
    <x v="18"/>
    <s v="31073 - Ituiutaba"/>
    <x v="5"/>
    <n v="0"/>
    <n v="0"/>
    <n v="1"/>
    <n v="4111.38"/>
    <n v="4060431073"/>
    <n v="0"/>
    <n v="0"/>
    <n v="7.5"/>
    <n v="3"/>
    <n v="7.5"/>
    <n v="3"/>
    <n v="0"/>
    <n v="0"/>
    <s v=" "/>
    <n v="0"/>
    <n v="0"/>
    <n v="4273.1481999999996"/>
    <s v=""/>
    <n v="-4273.1481999999996"/>
    <s v="NÃO"/>
    <n v="-4111.38"/>
    <n v="-4273.1481999999996"/>
    <n v="-4111.38"/>
  </r>
  <r>
    <x v="3"/>
    <s v="Triângulo do Norte"/>
    <x v="18"/>
    <s v="31073 - Ituiutaba"/>
    <x v="6"/>
    <n v="6.4999999999999991"/>
    <n v="33904.686600000001"/>
    <n v="3"/>
    <n v="10709.66"/>
    <n v="4060431073"/>
    <n v="3"/>
    <n v="7.5"/>
    <n v="7.5"/>
    <n v="3"/>
    <n v="7.5"/>
    <n v="3"/>
    <n v="8"/>
    <n v="0"/>
    <s v="não"/>
    <n v="7.5"/>
    <n v="39120.792000000001"/>
    <n v="5216.1055999999999"/>
    <s v="NÃO"/>
    <n v="18256.369599999995"/>
    <s v="NÃO"/>
    <n v="18256.369599999995"/>
    <n v="18256.369599999995"/>
    <n v="18256.369599999995"/>
  </r>
  <r>
    <x v="3"/>
    <s v="Triângulo do Norte"/>
    <x v="18"/>
    <s v="31074 - Patrocínio/Monte Carmelo"/>
    <x v="6"/>
    <n v="6.4999999999999991"/>
    <n v="33904.686600000001"/>
    <n v="2"/>
    <n v="9561.52"/>
    <n v="4060431074"/>
    <n v="2"/>
    <n v="7.9999999999999991"/>
    <n v="7.9999999999999991"/>
    <n v="2"/>
    <n v="7.9999999999999991"/>
    <n v="2"/>
    <n v="8"/>
    <n v="0"/>
    <s v="não"/>
    <n v="7.9999999999999991"/>
    <n v="41728.845000000001"/>
    <n v="5216.1055999999999"/>
    <s v="NÃO"/>
    <n v="23472.475199999993"/>
    <s v="NÃO"/>
    <n v="23472.475199999993"/>
    <n v="23472.475199999993"/>
    <n v="23472.475199999993"/>
  </r>
  <r>
    <x v="3"/>
    <s v="Triângulo do Norte"/>
    <x v="18"/>
    <s v="31075 - Uberlândia/Araguari"/>
    <x v="6"/>
    <n v="29.500000000000004"/>
    <n v="153875.11499999999"/>
    <n v="24"/>
    <n v="82124.58"/>
    <n v="4060431075"/>
    <n v="24"/>
    <n v="35"/>
    <n v="35"/>
    <n v="24"/>
    <n v="35"/>
    <n v="24"/>
    <n v="35"/>
    <n v="0"/>
    <s v="não"/>
    <n v="35"/>
    <n v="182563.69620000001"/>
    <n v="5216.1055999999999"/>
    <s v="NÃO"/>
    <n v="28688.580800000018"/>
    <s v="NÃO"/>
    <n v="28688.580800000018"/>
    <n v="28688.580800000018"/>
    <n v="28688.580800000018"/>
  </r>
  <r>
    <x v="3"/>
    <s v="Norte"/>
    <x v="13"/>
    <s v="31076 - Manga"/>
    <x v="14"/>
    <n v="1.9999999999999998"/>
    <n v="8803.3433999999997"/>
    <n v="1"/>
    <n v="3891.93"/>
    <n v="4060431076"/>
    <n v="1"/>
    <n v="2.5"/>
    <n v="2.5"/>
    <n v="1"/>
    <n v="2.5"/>
    <n v="1"/>
    <n v="3"/>
    <n v="0"/>
    <s v="não"/>
    <n v="2.5"/>
    <n v="11004.179400000001"/>
    <n v="4401.6716999999999"/>
    <s v="NÃO"/>
    <n v="4401.671699999999"/>
    <s v="NÃO"/>
    <n v="4401.671699999999"/>
    <n v="4401.671699999999"/>
    <n v="4401.671699999999"/>
  </r>
  <r>
    <x v="3"/>
    <s v="Noroeste"/>
    <x v="14"/>
    <s v="31077 - João Pinheiro"/>
    <x v="2"/>
    <n v="1.5"/>
    <n v="6901.8371999999999"/>
    <n v="0"/>
    <n v="0"/>
    <n v="4060431077"/>
    <n v="0"/>
    <n v="0"/>
    <n v="2.9999999999999996"/>
    <n v="0"/>
    <n v="2.9999999999999996"/>
    <n v="0"/>
    <n v="0"/>
    <n v="0"/>
    <s v=" "/>
    <n v="1.9999999999999998"/>
    <n v="9202.4495999999999"/>
    <n v="4601.2248"/>
    <s v="NÃO"/>
    <n v="6901.8371999999999"/>
    <m/>
    <n v="6901.8371999999999"/>
    <n v="6901.8371999999999"/>
    <n v="6901.8371999999999"/>
  </r>
  <r>
    <x v="3"/>
    <s v="Noroeste"/>
    <x v="14"/>
    <s v="31077 - João Pinheiro"/>
    <x v="5"/>
    <n v="0.99999999999999989"/>
    <n v="4273.1484"/>
    <n v="0"/>
    <n v="0"/>
    <n v="4060431077"/>
    <n v="0"/>
    <n v="0"/>
    <n v="2.9999999999999996"/>
    <n v="0"/>
    <n v="2.9999999999999996"/>
    <n v="0"/>
    <n v="0"/>
    <n v="0"/>
    <s v=" "/>
    <n v="0.99999999999999989"/>
    <n v="4273.1484"/>
    <n v="4273.1481999999996"/>
    <s v="NÃO"/>
    <n v="4273.1481999999987"/>
    <m/>
    <n v="4273.1481999999987"/>
    <n v="4273.1481999999987"/>
    <n v="4273.1481999999987"/>
  </r>
  <r>
    <x v="4"/>
    <s v="Sul"/>
    <x v="0"/>
    <s v="31001 - Alfenas/Machado"/>
    <x v="4"/>
    <n v="4.5"/>
    <n v="19689.5766"/>
    <n v="1"/>
    <n v="4603.8"/>
    <n v="4060531001"/>
    <n v="1"/>
    <n v="5.5"/>
    <n v="5.5"/>
    <n v="1"/>
    <n v="5.5"/>
    <n v="1"/>
    <n v="6"/>
    <n v="0"/>
    <s v="não"/>
    <n v="5.5"/>
    <n v="24065.038199999999"/>
    <n v="4375.4615000000003"/>
    <s v="NÃO"/>
    <n v="15314.115250000001"/>
    <s v="SIM"/>
    <n v="15314.115250000001"/>
    <n v="15314.115250000001"/>
    <n v="15314.115250000001"/>
  </r>
  <r>
    <x v="4"/>
    <s v="Sul"/>
    <x v="0"/>
    <s v="31002 - Guaxupé"/>
    <x v="4"/>
    <n v="2.5"/>
    <n v="10938.654"/>
    <n v="0"/>
    <n v="0"/>
    <n v="4060531002"/>
    <n v="0"/>
    <n v="0"/>
    <n v="2.5"/>
    <n v="0"/>
    <n v="2.5"/>
    <n v="0"/>
    <n v="0"/>
    <n v="0"/>
    <s v=" "/>
    <n v="2.5"/>
    <n v="10938.654"/>
    <n v="4375.4615000000003"/>
    <s v="NÃO"/>
    <n v="10938.653750000001"/>
    <m/>
    <n v="10938.653750000001"/>
    <n v="10938.653750000001"/>
    <n v="10938.653750000001"/>
  </r>
  <r>
    <x v="4"/>
    <s v="Sul"/>
    <x v="1"/>
    <s v="31003 - Itajubá"/>
    <x v="1"/>
    <n v="3"/>
    <n v="12604.825800000001"/>
    <n v="4"/>
    <n v="19116.59"/>
    <n v="4060531003"/>
    <n v="4"/>
    <n v="3.5000000000000004"/>
    <n v="3.5000000000000004"/>
    <n v="4"/>
    <n v="3.5000000000000004"/>
    <n v="4"/>
    <n v="4"/>
    <n v="0"/>
    <s v="não"/>
    <n v="3.5000000000000004"/>
    <n v="14705.6304"/>
    <n v="4201.6086999999998"/>
    <s v="NÃO"/>
    <n v="-4201.6086999999998"/>
    <s v="SIM"/>
    <n v="-4201.6086999999998"/>
    <n v="-4201.6086999999998"/>
    <n v="-4201.6086999999998"/>
  </r>
  <r>
    <x v="4"/>
    <s v="Sul"/>
    <x v="2"/>
    <s v="31004 - Lavras"/>
    <x v="0"/>
    <n v="0"/>
    <n v="0"/>
    <n v="2"/>
    <n v="8696.39"/>
    <n v="4060531004"/>
    <n v="0"/>
    <n v="0"/>
    <n v="3"/>
    <n v="1"/>
    <n v="3"/>
    <n v="1"/>
    <n v="0"/>
    <n v="0"/>
    <s v=" "/>
    <n v="0"/>
    <n v="0"/>
    <n v="4344.4811"/>
    <s v=""/>
    <n v="-8688.9621999999999"/>
    <s v="SIM"/>
    <n v="-8688.9621999999999"/>
    <n v="-8688.9621999999999"/>
    <n v="-8688.9621999999999"/>
  </r>
  <r>
    <x v="4"/>
    <s v="Sul"/>
    <x v="2"/>
    <s v="31004 - Lavras"/>
    <x v="1"/>
    <n v="2.5"/>
    <n v="10504.0218"/>
    <n v="1"/>
    <n v="4900.01"/>
    <n v="4060531004"/>
    <n v="1"/>
    <n v="3"/>
    <n v="3"/>
    <n v="1"/>
    <n v="3"/>
    <n v="1"/>
    <n v="3"/>
    <n v="0"/>
    <s v="não"/>
    <n v="3"/>
    <n v="12604.825800000001"/>
    <n v="4201.6086999999998"/>
    <s v="NÃO"/>
    <n v="6302.4130499999992"/>
    <s v="SIM"/>
    <n v="6302.4130499999992"/>
    <n v="6302.4130499999992"/>
    <n v="6302.4130499999992"/>
  </r>
  <r>
    <x v="4"/>
    <s v="Sul"/>
    <x v="3"/>
    <s v="31005 - Passos/Piumhi"/>
    <x v="1"/>
    <n v="0"/>
    <n v="0"/>
    <n v="1"/>
    <n v="4645.3500000000004"/>
    <n v="4060531005"/>
    <n v="0"/>
    <n v="0"/>
    <n v="5"/>
    <n v="0"/>
    <n v="5"/>
    <n v="0"/>
    <n v="0"/>
    <n v="0"/>
    <s v=" "/>
    <n v="0"/>
    <n v="0"/>
    <n v="4201.6086999999998"/>
    <s v=""/>
    <n v="-4201.6086999999998"/>
    <s v="SIM"/>
    <n v="-4201.6086999999998"/>
    <n v="-4201.6086999999998"/>
    <n v="-4201.6086999999998"/>
  </r>
  <r>
    <x v="4"/>
    <s v="Sul"/>
    <x v="3"/>
    <s v="31005 - Passos/Piumhi"/>
    <x v="4"/>
    <n v="3.9999999999999996"/>
    <n v="17501.845799999999"/>
    <n v="0"/>
    <n v="0"/>
    <n v="4060531005"/>
    <n v="0"/>
    <n v="0"/>
    <n v="5"/>
    <n v="0"/>
    <n v="5"/>
    <n v="0"/>
    <n v="0"/>
    <n v="0"/>
    <s v=" "/>
    <n v="5"/>
    <n v="21877.307400000002"/>
    <n v="4375.4615000000003"/>
    <s v="NÃO"/>
    <n v="17501.845999999998"/>
    <m/>
    <n v="17501.845999999998"/>
    <n v="17501.845999999998"/>
    <n v="17501.845999999998"/>
  </r>
  <r>
    <x v="4"/>
    <s v="Sul"/>
    <x v="1"/>
    <s v="31006 - Poços de Caldas"/>
    <x v="1"/>
    <n v="3"/>
    <n v="12604.825800000001"/>
    <n v="1"/>
    <n v="5262.05"/>
    <n v="4060531006"/>
    <n v="1"/>
    <n v="3.5000000000000004"/>
    <n v="3.5000000000000004"/>
    <n v="1"/>
    <n v="3.5000000000000004"/>
    <n v="1"/>
    <n v="4"/>
    <n v="0"/>
    <s v="não"/>
    <n v="3.5000000000000004"/>
    <n v="14705.6304"/>
    <n v="4201.6086999999998"/>
    <s v="NÃO"/>
    <n v="8403.2173999999995"/>
    <s v="SIM"/>
    <n v="8403.2173999999995"/>
    <n v="8403.2173999999995"/>
    <n v="8403.2173999999995"/>
  </r>
  <r>
    <x v="4"/>
    <s v="Sul"/>
    <x v="1"/>
    <s v="31007 - Pouso Alegre"/>
    <x v="4"/>
    <n v="7.0000000000000009"/>
    <n v="30628.230599999999"/>
    <n v="11"/>
    <n v="50610.65"/>
    <n v="4060531007"/>
    <n v="11"/>
    <n v="8.5"/>
    <n v="8.5"/>
    <n v="11"/>
    <n v="8.5"/>
    <n v="11"/>
    <n v="9"/>
    <n v="0"/>
    <s v="não"/>
    <n v="8.5"/>
    <n v="37191.423000000003"/>
    <n v="4375.4615000000003"/>
    <s v="SIM"/>
    <n v="-8750.922999999997"/>
    <s v="SIM"/>
    <n v="-8750.922999999997"/>
    <n v="-17501.845999999998"/>
    <n v="-17501.845999999998"/>
  </r>
  <r>
    <x v="4"/>
    <s v="Sul"/>
    <x v="2"/>
    <s v="31008 - São Lourenço"/>
    <x v="4"/>
    <n v="3.9999999999999996"/>
    <n v="17501.845799999999"/>
    <n v="0"/>
    <n v="0"/>
    <n v="4060531008"/>
    <n v="0"/>
    <n v="0"/>
    <n v="4.5"/>
    <n v="0"/>
    <n v="4.5"/>
    <n v="0"/>
    <n v="0"/>
    <n v="0"/>
    <s v=" "/>
    <n v="4.5"/>
    <n v="19689.5766"/>
    <n v="4375.4615000000003"/>
    <s v="NÃO"/>
    <n v="17501.845999999998"/>
    <m/>
    <n v="17501.845999999998"/>
    <n v="17501.845999999998"/>
    <n v="17501.845999999998"/>
  </r>
  <r>
    <x v="4"/>
    <s v="Sul"/>
    <x v="0"/>
    <s v="31009 - São Sebastião do Paraíso"/>
    <x v="4"/>
    <n v="1.9999999999999998"/>
    <n v="8750.9231999999993"/>
    <n v="0"/>
    <n v="0"/>
    <n v="4060531009"/>
    <n v="0"/>
    <n v="0"/>
    <n v="1.9999999999999998"/>
    <n v="0"/>
    <n v="1.9999999999999998"/>
    <n v="0"/>
    <n v="0"/>
    <n v="0"/>
    <s v=" "/>
    <n v="1.9999999999999998"/>
    <n v="8750.9231999999993"/>
    <n v="4375.4615000000003"/>
    <s v="NÃO"/>
    <n v="8750.9229999999989"/>
    <m/>
    <n v="8750.9229999999989"/>
    <n v="8750.9229999999989"/>
    <n v="8750.9229999999989"/>
  </r>
  <r>
    <x v="4"/>
    <s v="Sul"/>
    <x v="2"/>
    <s v="31010 - Três Corações"/>
    <x v="1"/>
    <n v="1.9999999999999998"/>
    <n v="8403.2171999999991"/>
    <n v="1"/>
    <n v="4693.43"/>
    <n v="4060531010"/>
    <n v="1"/>
    <n v="1.9999999999999998"/>
    <n v="1.9999999999999998"/>
    <n v="1"/>
    <n v="1.9999999999999998"/>
    <n v="1"/>
    <n v="2"/>
    <n v="0"/>
    <s v="não"/>
    <n v="1.9999999999999998"/>
    <n v="8403.2171999999991"/>
    <n v="4201.6086999999998"/>
    <s v="NÃO"/>
    <n v="4201.6086999999989"/>
    <s v="SIM"/>
    <n v="4201.6086999999989"/>
    <n v="4201.6086999999989"/>
    <n v="4201.6086999999989"/>
  </r>
  <r>
    <x v="4"/>
    <s v="Sul"/>
    <x v="2"/>
    <s v="31011 - Três Pontas"/>
    <x v="4"/>
    <n v="1.9999999999999998"/>
    <n v="8750.9231999999993"/>
    <n v="0"/>
    <n v="0"/>
    <n v="4060531011"/>
    <n v="0"/>
    <n v="0"/>
    <n v="1.9999999999999998"/>
    <n v="0"/>
    <n v="1.9999999999999998"/>
    <n v="0"/>
    <n v="0"/>
    <n v="0"/>
    <s v=" "/>
    <n v="1.9999999999999998"/>
    <n v="8750.9231999999993"/>
    <n v="4375.4615000000003"/>
    <s v="NÃO"/>
    <n v="8750.9229999999989"/>
    <m/>
    <n v="8750.9229999999989"/>
    <n v="8750.9229999999989"/>
    <n v="8750.9229999999989"/>
  </r>
  <r>
    <x v="4"/>
    <s v="Sul"/>
    <x v="2"/>
    <s v="31012 - Varginha"/>
    <x v="0"/>
    <n v="0"/>
    <n v="0"/>
    <n v="1"/>
    <n v="4306.34"/>
    <n v="4060531012"/>
    <n v="0"/>
    <n v="0"/>
    <n v="3"/>
    <n v="0"/>
    <n v="3"/>
    <n v="0"/>
    <n v="0"/>
    <n v="0"/>
    <s v=" "/>
    <n v="0"/>
    <n v="0"/>
    <n v="4344.4811"/>
    <s v=""/>
    <n v="-4344.4811"/>
    <s v="NÃO"/>
    <n v="-4306.34"/>
    <n v="-4344.4811"/>
    <n v="-4306.34"/>
  </r>
  <r>
    <x v="4"/>
    <s v="Sul"/>
    <x v="2"/>
    <s v="31012 - Varginha"/>
    <x v="1"/>
    <n v="2.5"/>
    <n v="10504.0218"/>
    <n v="0"/>
    <n v="0"/>
    <n v="4060531012"/>
    <n v="0"/>
    <n v="0"/>
    <n v="3"/>
    <n v="0"/>
    <n v="3"/>
    <n v="0"/>
    <n v="0"/>
    <n v="0"/>
    <s v=" "/>
    <n v="3"/>
    <n v="12604.825800000001"/>
    <n v="4201.6086999999998"/>
    <s v="NÃO"/>
    <n v="10504.02175"/>
    <m/>
    <n v="10504.02175"/>
    <n v="10504.02175"/>
    <n v="10504.02175"/>
  </r>
  <r>
    <x v="4"/>
    <s v="Centro Sul"/>
    <x v="4"/>
    <s v="31013 - Barbacena"/>
    <x v="0"/>
    <n v="1.5"/>
    <n v="6516.7218000000003"/>
    <n v="1"/>
    <n v="4753.9799999999996"/>
    <n v="4060531013"/>
    <n v="1"/>
    <n v="1.5"/>
    <n v="4"/>
    <n v="1"/>
    <n v="4"/>
    <n v="1"/>
    <n v="4"/>
    <n v="0"/>
    <s v="não"/>
    <n v="1.5"/>
    <n v="6516.7218000000003"/>
    <n v="4344.4811"/>
    <s v="NÃO"/>
    <n v="2172.24055"/>
    <s v="SIM"/>
    <n v="2172.24055"/>
    <n v="2172.24055"/>
    <n v="2172.24055"/>
  </r>
  <r>
    <x v="4"/>
    <s v="Centro Sul"/>
    <x v="4"/>
    <s v="31013 - Barbacena"/>
    <x v="8"/>
    <n v="1.9999999999999998"/>
    <n v="10285.7652"/>
    <n v="0"/>
    <n v="0"/>
    <n v="4060531013"/>
    <n v="0"/>
    <n v="0"/>
    <n v="4"/>
    <n v="1"/>
    <n v="0"/>
    <n v="0"/>
    <n v="0"/>
    <n v="0"/>
    <s v=" "/>
    <n v="2.5"/>
    <n v="12857.206200000001"/>
    <n v="5142.8825999999999"/>
    <s v="NÃO"/>
    <n v="10285.765199999998"/>
    <m/>
    <n v="10285.765199999998"/>
    <n v="10285.765199999998"/>
    <n v="10285.765199999998"/>
  </r>
  <r>
    <x v="4"/>
    <s v="Centro Sul"/>
    <x v="4"/>
    <s v="31014 - Conselheiro Lafaiete/Congonhas"/>
    <x v="0"/>
    <n v="4.5"/>
    <n v="19550.164799999999"/>
    <n v="2"/>
    <n v="10309.89"/>
    <n v="4060531014"/>
    <n v="2"/>
    <n v="5"/>
    <n v="5"/>
    <n v="2"/>
    <n v="5"/>
    <n v="2"/>
    <n v="5"/>
    <n v="0"/>
    <s v="não"/>
    <n v="5"/>
    <n v="21722.4054"/>
    <n v="4344.4811"/>
    <s v="NÃO"/>
    <n v="10861.20275"/>
    <s v="SIM"/>
    <n v="10861.20275"/>
    <n v="10861.20275"/>
    <n v="10861.20275"/>
  </r>
  <r>
    <x v="4"/>
    <s v="Centro Sul"/>
    <x v="4"/>
    <s v="31015 - São João del Rei"/>
    <x v="0"/>
    <n v="1.5"/>
    <n v="6516.7218000000003"/>
    <n v="2"/>
    <n v="12113.24"/>
    <n v="4060531015"/>
    <n v="2"/>
    <n v="1.5"/>
    <n v="4"/>
    <n v="5"/>
    <n v="4"/>
    <n v="5"/>
    <n v="2"/>
    <n v="0"/>
    <s v="não"/>
    <n v="1.5"/>
    <n v="6516.7218000000003"/>
    <n v="4344.4811"/>
    <s v="NÃO"/>
    <n v="-2172.24055"/>
    <s v="SIM"/>
    <n v="-2172.24055"/>
    <n v="-2172.24055"/>
    <n v="-2172.24055"/>
  </r>
  <r>
    <x v="4"/>
    <s v="Centro Sul"/>
    <x v="4"/>
    <s v="31015 - São João del Rei"/>
    <x v="8"/>
    <n v="1.9999999999999998"/>
    <n v="10285.7652"/>
    <n v="3"/>
    <n v="15887.6"/>
    <n v="4060531015"/>
    <n v="3"/>
    <n v="2.5"/>
    <n v="4"/>
    <n v="5"/>
    <n v="2"/>
    <n v="3"/>
    <n v="2"/>
    <n v="0"/>
    <s v="não"/>
    <n v="2.5"/>
    <n v="12857.206200000001"/>
    <n v="5142.8825999999999"/>
    <s v="SIM"/>
    <n v="-1.1419493350928178E-12"/>
    <s v="SIM"/>
    <n v="-1.1419493350928178E-12"/>
    <n v="-5142.8826000000008"/>
    <n v="-5142.8826000000008"/>
  </r>
  <r>
    <x v="4"/>
    <s v="Centro"/>
    <x v="5"/>
    <s v="31016 - Belo Horizonte/Nova Lima/Caeté"/>
    <x v="0"/>
    <n v="49.5"/>
    <n v="215051.81460000001"/>
    <n v="59"/>
    <n v="255211.71"/>
    <n v="4060531016"/>
    <n v="59"/>
    <n v="57.999999999999993"/>
    <n v="57.999999999999993"/>
    <n v="59"/>
    <n v="57.999999999999993"/>
    <n v="59"/>
    <n v="58"/>
    <n v="0"/>
    <s v="não"/>
    <n v="57.999999999999993"/>
    <n v="251979.90359999999"/>
    <n v="4344.4811"/>
    <s v="SIM"/>
    <n v="-36928.089350000002"/>
    <s v="NÃO"/>
    <n v="-36767.788728813553"/>
    <n v="-41272.570449999999"/>
    <n v="-41093.410932203391"/>
  </r>
  <r>
    <x v="4"/>
    <s v="Centro"/>
    <x v="5"/>
    <s v="31017 - Betim"/>
    <x v="0"/>
    <n v="10"/>
    <n v="43444.810799999999"/>
    <n v="3"/>
    <n v="15048.79"/>
    <n v="4060531017"/>
    <n v="3"/>
    <n v="11.5"/>
    <n v="11.5"/>
    <n v="3"/>
    <n v="11.5"/>
    <n v="3"/>
    <n v="12"/>
    <n v="0"/>
    <s v="não"/>
    <n v="11.5"/>
    <n v="49961.532599999999"/>
    <n v="4344.4811"/>
    <s v="NÃO"/>
    <n v="30411.367699999999"/>
    <s v="SIM"/>
    <n v="30411.367699999999"/>
    <n v="30411.367699999999"/>
    <n v="30411.367699999999"/>
  </r>
  <r>
    <x v="4"/>
    <s v="Centro"/>
    <x v="5"/>
    <s v="31018 - Contagem"/>
    <x v="0"/>
    <n v="12"/>
    <n v="52133.773200000003"/>
    <n v="9"/>
    <n v="42164.88"/>
    <n v="4060531018"/>
    <n v="9"/>
    <n v="14.000000000000002"/>
    <n v="14.000000000000002"/>
    <n v="9"/>
    <n v="14.000000000000002"/>
    <n v="9"/>
    <n v="14"/>
    <n v="0"/>
    <s v="não"/>
    <n v="14.000000000000002"/>
    <n v="60822.7356"/>
    <n v="4344.4811"/>
    <s v="NÃO"/>
    <n v="13033.443299999999"/>
    <s v="SIM"/>
    <n v="13033.443299999999"/>
    <n v="13033.443299999999"/>
    <n v="13033.443299999999"/>
  </r>
  <r>
    <x v="4"/>
    <s v="Centro"/>
    <x v="6"/>
    <s v="31019 - Curvelo"/>
    <x v="0"/>
    <n v="2.5"/>
    <n v="10861.203"/>
    <n v="6"/>
    <n v="21740.65"/>
    <n v="4060531019"/>
    <n v="6"/>
    <n v="3"/>
    <n v="3"/>
    <n v="6"/>
    <n v="3"/>
    <n v="6"/>
    <n v="3"/>
    <n v="0"/>
    <s v="não"/>
    <n v="3"/>
    <n v="13033.442999999999"/>
    <n v="4344.4811"/>
    <s v="SIM"/>
    <n v="-2172.24055"/>
    <s v="NÃO"/>
    <n v="-1811.7208333333335"/>
    <n v="-15205.683849999999"/>
    <n v="-12682.045833333335"/>
  </r>
  <r>
    <x v="4"/>
    <s v="Centro"/>
    <x v="5"/>
    <s v="31020 - Guanhães"/>
    <x v="0"/>
    <n v="1.9999999999999998"/>
    <n v="8688.9624000000003"/>
    <n v="2"/>
    <n v="9698.36"/>
    <n v="4060531020"/>
    <n v="2"/>
    <n v="1.9999999999999998"/>
    <n v="1.9999999999999998"/>
    <n v="2"/>
    <n v="1.9999999999999998"/>
    <n v="2"/>
    <n v="2"/>
    <n v="0"/>
    <s v="não"/>
    <n v="1.9999999999999998"/>
    <n v="8688.9624000000003"/>
    <n v="4344.4811"/>
    <s v="NÃO"/>
    <n v="-9.6466858945376543E-13"/>
    <s v="SIM"/>
    <n v="-9.6466858945376543E-13"/>
    <n v="-9.6466858945376543E-13"/>
    <n v="-9.6466858945376543E-13"/>
  </r>
  <r>
    <x v="4"/>
    <s v="Centro"/>
    <x v="5"/>
    <s v="31021 - Itabira"/>
    <x v="0"/>
    <n v="3.5000000000000004"/>
    <n v="15205.6836"/>
    <n v="3"/>
    <n v="11265.13"/>
    <n v="4060531021"/>
    <n v="3"/>
    <n v="3.9999999999999996"/>
    <n v="3.9999999999999996"/>
    <n v="3"/>
    <n v="3.9999999999999996"/>
    <n v="3"/>
    <n v="4"/>
    <n v="0"/>
    <s v="não"/>
    <n v="3.9999999999999996"/>
    <n v="17377.924200000001"/>
    <n v="4344.4811"/>
    <s v="NÃO"/>
    <n v="2172.2405500000018"/>
    <s v="NÃO"/>
    <n v="2172.2405500000018"/>
    <n v="2172.2405500000018"/>
    <n v="2172.2405500000018"/>
  </r>
  <r>
    <x v="4"/>
    <s v="Centro"/>
    <x v="5"/>
    <s v="31022 - Ouro Preto"/>
    <x v="0"/>
    <n v="2.5"/>
    <n v="10861.203"/>
    <n v="1"/>
    <n v="4382.07"/>
    <n v="4060531022"/>
    <n v="1"/>
    <n v="3"/>
    <n v="3"/>
    <n v="1"/>
    <n v="3"/>
    <n v="1"/>
    <n v="3"/>
    <n v="0"/>
    <s v="não"/>
    <n v="3"/>
    <n v="13033.442999999999"/>
    <n v="4344.4811"/>
    <s v="NÃO"/>
    <n v="6516.7216499999995"/>
    <s v="SIM"/>
    <n v="6516.7216499999995"/>
    <n v="6516.7216499999995"/>
    <n v="6516.7216499999995"/>
  </r>
  <r>
    <x v="4"/>
    <s v="Centro"/>
    <x v="5"/>
    <s v="31023 - João Monlevade"/>
    <x v="0"/>
    <n v="1.9999999999999998"/>
    <n v="8688.9624000000003"/>
    <n v="1"/>
    <n v="3471.21"/>
    <n v="4060531023"/>
    <n v="1"/>
    <n v="2.5"/>
    <n v="2.5"/>
    <n v="1"/>
    <n v="2.5"/>
    <n v="1"/>
    <n v="3"/>
    <n v="0"/>
    <s v="não"/>
    <n v="2.5"/>
    <n v="10861.203"/>
    <n v="4344.4811"/>
    <s v="NÃO"/>
    <n v="4344.4810999999991"/>
    <s v="NÃO"/>
    <n v="4344.4810999999991"/>
    <n v="4344.4810999999991"/>
    <n v="4344.4810999999991"/>
  </r>
  <r>
    <x v="4"/>
    <s v="Centro"/>
    <x v="6"/>
    <s v="31024 - Sete Lagoas"/>
    <x v="0"/>
    <n v="6.4999999999999991"/>
    <n v="28239.127199999999"/>
    <n v="5"/>
    <n v="22890.48"/>
    <n v="4060531024"/>
    <n v="5"/>
    <n v="7.5"/>
    <n v="7.5"/>
    <n v="5"/>
    <n v="7.5"/>
    <n v="5"/>
    <n v="8"/>
    <n v="0"/>
    <s v="não"/>
    <n v="7.5"/>
    <n v="32583.608400000001"/>
    <n v="4344.4811"/>
    <s v="NÃO"/>
    <n v="6516.7216499999959"/>
    <s v="SIM"/>
    <n v="6516.7216499999959"/>
    <n v="6516.7216499999959"/>
    <n v="6516.7216499999959"/>
  </r>
  <r>
    <x v="4"/>
    <s v="Centro"/>
    <x v="5"/>
    <s v="31025 - Vespasiano"/>
    <x v="0"/>
    <n v="3.9999999999999996"/>
    <n v="17377.924200000001"/>
    <n v="4"/>
    <n v="16295.7"/>
    <n v="4060531025"/>
    <n v="4"/>
    <n v="4.5"/>
    <n v="4.5"/>
    <n v="4"/>
    <n v="4.5"/>
    <n v="4"/>
    <n v="5"/>
    <n v="0"/>
    <s v="não"/>
    <n v="4.5"/>
    <n v="19550.164799999999"/>
    <n v="4344.4811"/>
    <s v="NÃO"/>
    <n v="-1.9293371789075309E-12"/>
    <s v="NÃO"/>
    <n v="-1.8091861342384164E-12"/>
    <n v="-1.9293371789075309E-12"/>
    <n v="-1.8091861342384164E-12"/>
  </r>
  <r>
    <x v="4"/>
    <s v="Jequitinhonha"/>
    <x v="7"/>
    <s v="31026 - Diamantina"/>
    <x v="0"/>
    <n v="2.5"/>
    <n v="10861.203"/>
    <n v="2"/>
    <n v="6994.22"/>
    <n v="4060531026"/>
    <n v="2"/>
    <n v="3"/>
    <n v="3"/>
    <n v="2"/>
    <n v="3"/>
    <n v="2"/>
    <n v="3"/>
    <n v="0"/>
    <s v="não"/>
    <n v="3"/>
    <n v="13033.442999999999"/>
    <n v="4344.4811"/>
    <s v="NÃO"/>
    <n v="2172.24055"/>
    <s v="NÃO"/>
    <n v="2172.24055"/>
    <n v="2172.24055"/>
    <n v="2172.24055"/>
  </r>
  <r>
    <x v="4"/>
    <s v="Jequitinhonha"/>
    <x v="7"/>
    <s v="31027 - Minas Novas/Turmalina/Capelinha"/>
    <x v="0"/>
    <n v="1.9999999999999998"/>
    <n v="8688.9624000000003"/>
    <n v="2"/>
    <n v="12130.87"/>
    <n v="4060531027"/>
    <n v="2"/>
    <n v="1.9999999999999998"/>
    <n v="1.9999999999999998"/>
    <n v="2"/>
    <n v="1.9999999999999998"/>
    <n v="2"/>
    <n v="2"/>
    <n v="0"/>
    <s v="não"/>
    <n v="1.9999999999999998"/>
    <n v="8688.9624000000003"/>
    <n v="4344.4811"/>
    <s v="NÃO"/>
    <n v="-9.6466858945376543E-13"/>
    <s v="SIM"/>
    <n v="-9.6466858945376543E-13"/>
    <n v="-9.6466858945376543E-13"/>
    <n v="-9.6466858945376543E-13"/>
  </r>
  <r>
    <x v="4"/>
    <s v="Oeste"/>
    <x v="8"/>
    <s v="31028 - Bom Despacho"/>
    <x v="0"/>
    <n v="1.5"/>
    <n v="6516.7218000000003"/>
    <n v="2"/>
    <n v="10060.290000000001"/>
    <n v="4060531028"/>
    <n v="2"/>
    <n v="1.9999999999999998"/>
    <n v="1.9999999999999998"/>
    <n v="2"/>
    <n v="1.9999999999999998"/>
    <n v="2"/>
    <n v="2"/>
    <n v="0"/>
    <s v="não"/>
    <n v="1.9999999999999998"/>
    <n v="8688.9624000000003"/>
    <n v="4344.4811"/>
    <s v="NÃO"/>
    <n v="-2172.24055"/>
    <s v="SIM"/>
    <n v="-2172.24055"/>
    <n v="-2172.24055"/>
    <n v="-2172.24055"/>
  </r>
  <r>
    <x v="4"/>
    <s v="Oeste"/>
    <x v="8"/>
    <s v="31029 - Divinópolis/Santo Antônio do Monte"/>
    <x v="0"/>
    <n v="0"/>
    <n v="0"/>
    <n v="3"/>
    <n v="14207.72"/>
    <n v="4060531029"/>
    <n v="0"/>
    <n v="0"/>
    <n v="7.5"/>
    <n v="0"/>
    <n v="7.5"/>
    <n v="0"/>
    <n v="0"/>
    <n v="0"/>
    <s v=" "/>
    <n v="0"/>
    <n v="0"/>
    <n v="4344.4811"/>
    <s v=""/>
    <n v="-13033.443299999999"/>
    <s v="SIM"/>
    <n v="-13033.443299999999"/>
    <n v="-13033.443299999999"/>
    <n v="-13033.443299999999"/>
  </r>
  <r>
    <x v="4"/>
    <s v="Oeste"/>
    <x v="8"/>
    <s v="31029 - Divinópolis/Santo Antônio do Monte"/>
    <x v="8"/>
    <n v="0"/>
    <n v="0"/>
    <n v="1"/>
    <n v="6348.42"/>
    <n v="4060531029"/>
    <n v="0"/>
    <n v="0"/>
    <n v="7.5"/>
    <n v="0"/>
    <n v="7.5"/>
    <n v="0"/>
    <n v="0"/>
    <n v="0"/>
    <s v=" "/>
    <n v="0"/>
    <n v="0"/>
    <n v="5142.8825999999999"/>
    <s v=""/>
    <n v="-5142.8825999999999"/>
    <s v="SIM"/>
    <n v="-5142.8825999999999"/>
    <n v="-5142.8825999999999"/>
    <n v="-5142.8825999999999"/>
  </r>
  <r>
    <x v="4"/>
    <s v="Oeste"/>
    <x v="8"/>
    <s v="31029 - Divinópolis/Santo Antônio do Monte"/>
    <x v="16"/>
    <n v="6.4999999999999991"/>
    <n v="27691.198199999999"/>
    <n v="0"/>
    <n v="0"/>
    <n v="4060531029"/>
    <n v="0"/>
    <n v="0"/>
    <n v="7.5"/>
    <n v="0"/>
    <n v="7.5"/>
    <n v="0"/>
    <n v="0"/>
    <n v="0"/>
    <s v=" "/>
    <n v="7.5"/>
    <n v="31951.382399999999"/>
    <n v="4260.1842999999999"/>
    <s v="NÃO"/>
    <n v="27691.197949999994"/>
    <m/>
    <n v="27691.197949999994"/>
    <n v="27691.197949999994"/>
    <n v="27691.197949999994"/>
  </r>
  <r>
    <x v="4"/>
    <s v="Oeste"/>
    <x v="8"/>
    <s v="31030 - Formiga"/>
    <x v="0"/>
    <n v="1.9999999999999998"/>
    <n v="8688.9624000000003"/>
    <n v="0"/>
    <n v="0"/>
    <n v="4060531030"/>
    <n v="0"/>
    <n v="0"/>
    <n v="2.5"/>
    <n v="0"/>
    <n v="2.5"/>
    <n v="0"/>
    <n v="0"/>
    <n v="0"/>
    <s v=" "/>
    <n v="2.5"/>
    <n v="10861.203"/>
    <n v="4344.4811"/>
    <s v="NÃO"/>
    <n v="8688.9621999999981"/>
    <m/>
    <n v="8688.9621999999981"/>
    <n v="8688.9621999999981"/>
    <n v="8688.9621999999981"/>
  </r>
  <r>
    <x v="4"/>
    <s v="Oeste"/>
    <x v="8"/>
    <s v="31031 - Itaúna"/>
    <x v="0"/>
    <n v="1.5"/>
    <n v="6516.7218000000003"/>
    <n v="1"/>
    <n v="4306.34"/>
    <n v="4060531031"/>
    <n v="1"/>
    <n v="1.9999999999999998"/>
    <n v="1.9999999999999998"/>
    <n v="1"/>
    <n v="1.9999999999999998"/>
    <n v="1"/>
    <n v="2"/>
    <n v="0"/>
    <s v="não"/>
    <n v="1.9999999999999998"/>
    <n v="8688.9624000000003"/>
    <n v="4344.4811"/>
    <s v="NÃO"/>
    <n v="2172.24055"/>
    <s v="NÃO"/>
    <n v="2172.24055"/>
    <n v="2172.24055"/>
    <n v="2172.24055"/>
  </r>
  <r>
    <x v="4"/>
    <s v="Oeste"/>
    <x v="8"/>
    <s v="31032 - Pará de Minas"/>
    <x v="0"/>
    <n v="3"/>
    <n v="13033.442999999999"/>
    <n v="6"/>
    <n v="31389.27"/>
    <n v="4060531032"/>
    <n v="6"/>
    <n v="3.5000000000000004"/>
    <n v="3.5000000000000004"/>
    <n v="6"/>
    <n v="3.5000000000000004"/>
    <n v="6"/>
    <n v="4"/>
    <n v="0"/>
    <s v="não"/>
    <n v="3.5000000000000004"/>
    <n v="15205.6836"/>
    <n v="4344.4811"/>
    <s v="SIM"/>
    <n v="-4344.4811"/>
    <s v="SIM"/>
    <n v="-4344.4811"/>
    <n v="-13033.443299999999"/>
    <n v="-13033.443299999999"/>
  </r>
  <r>
    <x v="4"/>
    <s v="Oeste"/>
    <x v="8"/>
    <s v="31033 - Santo Antônio do Amparo/Campo Belo"/>
    <x v="0"/>
    <n v="3"/>
    <n v="13033.442999999999"/>
    <n v="1"/>
    <n v="4950.6899999999996"/>
    <n v="4060531033"/>
    <n v="1"/>
    <n v="3.5000000000000004"/>
    <n v="3.5000000000000004"/>
    <n v="1"/>
    <n v="3.5000000000000004"/>
    <n v="1"/>
    <n v="4"/>
    <n v="0"/>
    <s v="não"/>
    <n v="3.5000000000000004"/>
    <n v="15205.6836"/>
    <n v="4344.4811"/>
    <s v="NÃO"/>
    <n v="8688.9621999999999"/>
    <s v="SIM"/>
    <n v="8688.9621999999999"/>
    <n v="8688.9621999999999"/>
    <n v="8688.9621999999999"/>
  </r>
  <r>
    <x v="4"/>
    <s v="Leste"/>
    <x v="9"/>
    <s v="31034 - Caratinga"/>
    <x v="0"/>
    <n v="0.99999999999999989"/>
    <n v="4344.4812000000002"/>
    <n v="1"/>
    <n v="4314.34"/>
    <n v="4060531034"/>
    <n v="1"/>
    <n v="0.99999999999999989"/>
    <n v="3.5"/>
    <n v="1"/>
    <n v="3.5"/>
    <n v="1"/>
    <n v="4"/>
    <n v="0"/>
    <s v="não"/>
    <n v="0.99999999999999989"/>
    <n v="4344.4812000000002"/>
    <n v="4344.4811"/>
    <s v="NÃO"/>
    <n v="-4.8233429472688271E-13"/>
    <s v="NÃO"/>
    <n v="-4.789879604061298E-13"/>
    <n v="-4.8233429472688271E-13"/>
    <n v="-4.789879604061298E-13"/>
  </r>
  <r>
    <x v="4"/>
    <s v="Leste"/>
    <x v="9"/>
    <s v="31034 - Caratinga"/>
    <x v="11"/>
    <n v="1.9999999999999998"/>
    <n v="9670.9056"/>
    <n v="0"/>
    <n v="0"/>
    <n v="4060531034"/>
    <n v="0"/>
    <n v="0"/>
    <n v="3.5"/>
    <n v="1"/>
    <n v="-0.5"/>
    <n v="0"/>
    <n v="0"/>
    <n v="0"/>
    <s v=" "/>
    <n v="2.5"/>
    <n v="12088.632"/>
    <n v="4835.4526999999998"/>
    <s v="NÃO"/>
    <n v="9670.9053999999978"/>
    <m/>
    <n v="9670.9053999999978"/>
    <n v="9670.9053999999978"/>
    <n v="9670.9053999999978"/>
  </r>
  <r>
    <x v="4"/>
    <s v="Leste"/>
    <x v="9"/>
    <s v="31035 - Coronel Fabriciano/Timóteo"/>
    <x v="0"/>
    <n v="0.99999999999999989"/>
    <n v="4344.4812000000002"/>
    <n v="2"/>
    <n v="9146.31"/>
    <n v="4060531035"/>
    <n v="2"/>
    <n v="1.5"/>
    <n v="4"/>
    <n v="3"/>
    <n v="4"/>
    <n v="3"/>
    <n v="3"/>
    <n v="0"/>
    <s v="não"/>
    <n v="1.5"/>
    <n v="6516.7218000000003"/>
    <n v="4344.4811"/>
    <s v="NÃO"/>
    <n v="-4344.4811"/>
    <s v="SIM"/>
    <n v="-4344.4811"/>
    <n v="-4344.4811"/>
    <n v="-4344.4811"/>
  </r>
  <r>
    <x v="4"/>
    <s v="Leste"/>
    <x v="9"/>
    <s v="31035 - Coronel Fabriciano/Timóteo"/>
    <x v="11"/>
    <n v="1.9999999999999998"/>
    <n v="9670.9056"/>
    <n v="1"/>
    <n v="4087.99"/>
    <n v="4060531035"/>
    <n v="1"/>
    <n v="2.5"/>
    <n v="4"/>
    <n v="3"/>
    <n v="1"/>
    <n v="1"/>
    <n v="1"/>
    <n v="0"/>
    <s v="sim"/>
    <n v="2.5"/>
    <n v="12088.632"/>
    <n v="4835.4526999999998"/>
    <s v="NÃO"/>
    <n v="4835.4526999999989"/>
    <s v="NÃO"/>
    <n v="4835.4526999999989"/>
    <n v="4835.4526999999989"/>
    <n v="4835.4526999999989"/>
  </r>
  <r>
    <x v="4"/>
    <s v="Leste"/>
    <x v="10"/>
    <s v="31036 - Governador Valadares"/>
    <x v="0"/>
    <n v="6"/>
    <n v="26066.886600000002"/>
    <n v="1"/>
    <n v="4263.63"/>
    <n v="4060531036"/>
    <n v="1"/>
    <n v="7.0000000000000009"/>
    <n v="7.0000000000000009"/>
    <n v="1"/>
    <n v="7.0000000000000009"/>
    <n v="1"/>
    <n v="7"/>
    <n v="0"/>
    <s v="não"/>
    <n v="7.0000000000000009"/>
    <n v="30411.3678"/>
    <n v="4344.4811"/>
    <s v="NÃO"/>
    <n v="21722.405500000001"/>
    <s v="NÃO"/>
    <n v="21722.405500000001"/>
    <n v="21722.405500000001"/>
    <n v="21722.405500000001"/>
  </r>
  <r>
    <x v="4"/>
    <s v="Leste"/>
    <x v="9"/>
    <s v="31037 - Ipatinga"/>
    <x v="0"/>
    <n v="1.9999999999999998"/>
    <n v="8688.9624000000003"/>
    <n v="0"/>
    <n v="0"/>
    <n v="4060531037"/>
    <n v="0"/>
    <n v="0"/>
    <n v="6.5"/>
    <n v="0"/>
    <n v="6.5"/>
    <n v="0"/>
    <n v="0"/>
    <n v="0"/>
    <s v=" "/>
    <n v="2.5"/>
    <n v="10861.203"/>
    <n v="4344.4811"/>
    <s v="NÃO"/>
    <n v="8688.9621999999981"/>
    <m/>
    <n v="8688.9621999999981"/>
    <n v="8688.9621999999981"/>
    <n v="8688.9621999999981"/>
  </r>
  <r>
    <x v="4"/>
    <s v="Leste"/>
    <x v="9"/>
    <s v="31037 - Ipatinga"/>
    <x v="11"/>
    <n v="3.5000000000000004"/>
    <n v="16924.084200000001"/>
    <n v="0"/>
    <n v="0"/>
    <n v="4060531037"/>
    <n v="0"/>
    <n v="0"/>
    <n v="6.5"/>
    <n v="0"/>
    <n v="6.5"/>
    <n v="0"/>
    <n v="0"/>
    <n v="0"/>
    <s v=" "/>
    <n v="3.9999999999999996"/>
    <n v="19341.810600000001"/>
    <n v="4835.4526999999998"/>
    <s v="NÃO"/>
    <n v="16924.084450000002"/>
    <m/>
    <n v="16924.084450000002"/>
    <n v="16924.084450000002"/>
    <n v="16924.084450000002"/>
  </r>
  <r>
    <x v="4"/>
    <s v="Leste"/>
    <x v="10"/>
    <s v="31038 - Mantena"/>
    <x v="0"/>
    <n v="0.99999999999999989"/>
    <n v="4344.4812000000002"/>
    <n v="0"/>
    <n v="0"/>
    <n v="4060531038"/>
    <n v="0"/>
    <n v="0"/>
    <n v="0.99999999999999989"/>
    <n v="0"/>
    <n v="0.99999999999999989"/>
    <n v="0"/>
    <n v="0"/>
    <n v="0"/>
    <s v=" "/>
    <n v="0.99999999999999989"/>
    <n v="4344.4812000000002"/>
    <n v="4344.4811"/>
    <s v="NÃO"/>
    <n v="4344.4810999999991"/>
    <m/>
    <n v="4344.4810999999991"/>
    <n v="4344.4810999999991"/>
    <n v="4344.4810999999991"/>
  </r>
  <r>
    <x v="4"/>
    <s v="Leste"/>
    <x v="10"/>
    <s v="31039 - Santa Maria do Suaçuí/São João Evangelista"/>
    <x v="0"/>
    <n v="1.5"/>
    <n v="6516.7218000000003"/>
    <n v="2"/>
    <n v="8612.68"/>
    <n v="4060531039"/>
    <n v="2"/>
    <n v="1.9999999999999998"/>
    <n v="1.9999999999999998"/>
    <n v="2"/>
    <n v="1.9999999999999998"/>
    <n v="2"/>
    <n v="2"/>
    <n v="0"/>
    <s v="não"/>
    <n v="1.9999999999999998"/>
    <n v="8688.9624000000003"/>
    <n v="4344.4811"/>
    <s v="NÃO"/>
    <n v="-2172.24055"/>
    <s v="NÃO"/>
    <n v="-2153.17"/>
    <n v="-2172.24055"/>
    <n v="-2153.17"/>
  </r>
  <r>
    <x v="4"/>
    <s v="Leste"/>
    <x v="10"/>
    <s v="31040 - Resplendor"/>
    <x v="11"/>
    <n v="1.5"/>
    <n v="7253.1791999999996"/>
    <n v="0"/>
    <n v="0"/>
    <n v="4060531040"/>
    <n v="0"/>
    <n v="0"/>
    <n v="1.5"/>
    <n v="0"/>
    <n v="1.5"/>
    <n v="0"/>
    <n v="0"/>
    <n v="0"/>
    <s v=" "/>
    <n v="1.5"/>
    <n v="7253.1791999999996"/>
    <n v="4835.4526999999998"/>
    <s v="NÃO"/>
    <n v="7253.1790499999997"/>
    <m/>
    <n v="7253.1790499999997"/>
    <n v="7253.1790499999997"/>
    <n v="7253.1790499999997"/>
  </r>
  <r>
    <x v="4"/>
    <s v="Sudeste"/>
    <x v="11"/>
    <s v="31041 - Além Paraíba"/>
    <x v="8"/>
    <n v="0.99999999999999989"/>
    <n v="5142.8825999999999"/>
    <n v="1"/>
    <n v="6942.37"/>
    <n v="4060531041"/>
    <n v="1"/>
    <n v="0.99999999999999989"/>
    <n v="0.99999999999999989"/>
    <n v="1"/>
    <n v="0.99999999999999989"/>
    <n v="1"/>
    <n v="1"/>
    <n v="0"/>
    <s v="não"/>
    <n v="0.99999999999999989"/>
    <n v="5142.8825999999999"/>
    <n v="5142.8825999999999"/>
    <s v="NÃO"/>
    <n v="-5.709746675464089E-13"/>
    <s v="SIM"/>
    <n v="-5.709746675464089E-13"/>
    <n v="-5.709746675464089E-13"/>
    <n v="-5.709746675464089E-13"/>
  </r>
  <r>
    <x v="4"/>
    <s v="Sudeste"/>
    <x v="11"/>
    <s v="31042 - Carangola"/>
    <x v="8"/>
    <n v="1.9999999999999998"/>
    <n v="10285.7652"/>
    <n v="1"/>
    <n v="5382.91"/>
    <n v="4060531042"/>
    <n v="1"/>
    <n v="1.9999999999999998"/>
    <n v="1.9999999999999998"/>
    <n v="1"/>
    <n v="1.9999999999999998"/>
    <n v="1"/>
    <n v="2"/>
    <n v="0"/>
    <s v="não"/>
    <n v="1.9999999999999998"/>
    <n v="10285.7652"/>
    <n v="5142.8825999999999"/>
    <s v="NÃO"/>
    <n v="5142.882599999999"/>
    <s v="SIM"/>
    <n v="5142.882599999999"/>
    <n v="5142.882599999999"/>
    <n v="5142.882599999999"/>
  </r>
  <r>
    <x v="4"/>
    <s v="Sudeste"/>
    <x v="11"/>
    <s v="31042 - Carangola"/>
    <x v="16"/>
    <n v="0"/>
    <n v="0"/>
    <n v="5"/>
    <n v="14832.91"/>
    <n v="4060531042"/>
    <n v="0"/>
    <n v="0"/>
    <n v="1.9999999999999998"/>
    <n v="1"/>
    <n v="-2.2204460492503131E-16"/>
    <n v="0"/>
    <n v="0"/>
    <n v="0"/>
    <s v=" "/>
    <n v="0"/>
    <n v="0"/>
    <n v="4260.1842999999999"/>
    <s v=""/>
    <n v="-21300.9215"/>
    <s v="NÃO"/>
    <n v="-14832.91"/>
    <n v="-21300.9215"/>
    <n v="-14832.91"/>
  </r>
  <r>
    <x v="4"/>
    <s v="Sudeste"/>
    <x v="12"/>
    <s v="31043 - Juiz de Fora/Lima Duarte/Bom Jardim de Minas"/>
    <x v="8"/>
    <n v="9.5"/>
    <n v="48857.385000000002"/>
    <n v="34"/>
    <n v="173882.4"/>
    <n v="4060531043"/>
    <n v="34"/>
    <n v="11.5"/>
    <n v="11.5"/>
    <n v="34"/>
    <n v="11.5"/>
    <n v="34"/>
    <n v="12"/>
    <n v="0"/>
    <s v="não"/>
    <n v="11.5"/>
    <n v="59143.149599999997"/>
    <n v="5142.8825999999999"/>
    <s v="SIM"/>
    <n v="-12857.2065"/>
    <s v="NÃO"/>
    <n v="-12785.470588235294"/>
    <n v="-126000.6237"/>
    <n v="-125297.61176470589"/>
  </r>
  <r>
    <x v="4"/>
    <s v="Sudeste"/>
    <x v="11"/>
    <s v="31044 - Leopoldina/Cataguases"/>
    <x v="8"/>
    <n v="2.5"/>
    <n v="12857.206200000001"/>
    <n v="0"/>
    <n v="0"/>
    <n v="4060531044"/>
    <n v="0"/>
    <n v="0"/>
    <n v="3"/>
    <n v="0"/>
    <n v="3"/>
    <n v="0"/>
    <n v="0"/>
    <n v="0"/>
    <s v=" "/>
    <n v="3"/>
    <n v="15428.647800000001"/>
    <n v="5142.8825999999999"/>
    <s v="NÃO"/>
    <n v="12857.2065"/>
    <m/>
    <n v="12857.2065"/>
    <n v="12857.2065"/>
    <n v="12857.2065"/>
  </r>
  <r>
    <x v="4"/>
    <s v="Sudeste"/>
    <x v="11"/>
    <s v="31044 - Leopoldina/Cataguases"/>
    <x v="16"/>
    <n v="0"/>
    <n v="0"/>
    <n v="4"/>
    <n v="16170.46"/>
    <n v="4060531044"/>
    <n v="0"/>
    <n v="0"/>
    <n v="3"/>
    <n v="0"/>
    <n v="3"/>
    <n v="0"/>
    <n v="0"/>
    <n v="0"/>
    <s v=" "/>
    <n v="0"/>
    <n v="0"/>
    <n v="4260.1842999999999"/>
    <s v=""/>
    <n v="-17040.7372"/>
    <s v="NÃO"/>
    <n v="-16170.46"/>
    <n v="-17040.7372"/>
    <n v="-16170.46"/>
  </r>
  <r>
    <x v="4"/>
    <s v="Sudeste"/>
    <x v="11"/>
    <s v="31045 - Muriaé"/>
    <x v="16"/>
    <n v="2.5"/>
    <n v="10650.460800000001"/>
    <n v="19"/>
    <n v="57076.97"/>
    <n v="4060531045"/>
    <n v="19"/>
    <n v="3"/>
    <n v="3"/>
    <n v="19"/>
    <n v="3"/>
    <n v="19"/>
    <n v="3"/>
    <n v="0"/>
    <s v="não"/>
    <n v="3"/>
    <n v="12780.552600000001"/>
    <n v="4260.1842999999999"/>
    <s v="SIM"/>
    <n v="-2130.0921499999999"/>
    <s v="NÃO"/>
    <n v="-1502.0255263157894"/>
    <n v="-70293.040949999995"/>
    <n v="-49566.84236842105"/>
  </r>
  <r>
    <x v="4"/>
    <s v="Sudeste"/>
    <x v="12"/>
    <s v="31046 - Santos Dumont"/>
    <x v="8"/>
    <n v="0.99999999999999989"/>
    <n v="5142.8825999999999"/>
    <n v="4"/>
    <n v="24616.33"/>
    <n v="4060531046"/>
    <n v="4"/>
    <n v="0.99999999999999989"/>
    <n v="0.99999999999999989"/>
    <n v="4"/>
    <n v="0.99999999999999989"/>
    <n v="4"/>
    <n v="1"/>
    <n v="0"/>
    <s v="não"/>
    <n v="0.99999999999999989"/>
    <n v="5142.8825999999999"/>
    <n v="5142.8825999999999"/>
    <s v="SIM"/>
    <n v="-5.709746675464089E-13"/>
    <s v="SIM"/>
    <n v="-5.709746675464089E-13"/>
    <n v="-15428.647799999999"/>
    <n v="-15428.647799999999"/>
  </r>
  <r>
    <x v="4"/>
    <s v="Sudeste"/>
    <x v="12"/>
    <s v="31047 - São João Nepomuceno/Bicas"/>
    <x v="8"/>
    <n v="0.99999999999999989"/>
    <n v="5142.8825999999999"/>
    <n v="2"/>
    <n v="12335.28"/>
    <n v="4060531047"/>
    <n v="2"/>
    <n v="0.99999999999999989"/>
    <n v="0.99999999999999989"/>
    <n v="2"/>
    <n v="0.99999999999999989"/>
    <n v="2"/>
    <n v="1"/>
    <n v="0"/>
    <s v="não"/>
    <n v="0.99999999999999989"/>
    <n v="5142.8825999999999"/>
    <n v="5142.8825999999999"/>
    <s v="SIM"/>
    <n v="-5.709746675464089E-13"/>
    <s v="SIM"/>
    <n v="-5.709746675464089E-13"/>
    <n v="-5142.8825999999999"/>
    <n v="-5142.8825999999999"/>
  </r>
  <r>
    <x v="4"/>
    <s v="Sudeste"/>
    <x v="11"/>
    <s v="31048 - Ubá"/>
    <x v="8"/>
    <n v="2.5"/>
    <n v="12857.206200000001"/>
    <n v="10"/>
    <n v="45312.6"/>
    <n v="4060531048"/>
    <n v="10"/>
    <n v="3"/>
    <n v="5"/>
    <n v="11"/>
    <n v="5"/>
    <n v="11"/>
    <n v="5"/>
    <n v="0"/>
    <s v="não"/>
    <n v="3"/>
    <n v="15428.647800000001"/>
    <n v="5142.8825999999999"/>
    <s v="SIM"/>
    <n v="-12857.2065"/>
    <s v="NÃO"/>
    <n v="-11328.150000000001"/>
    <n v="-38571.619500000001"/>
    <n v="-33984.450000000004"/>
  </r>
  <r>
    <x v="4"/>
    <s v="Sudeste"/>
    <x v="11"/>
    <s v="31048 - Ubá"/>
    <x v="16"/>
    <n v="1.9999999999999998"/>
    <n v="8520.3683999999994"/>
    <n v="1"/>
    <n v="4354.74"/>
    <n v="4060531048"/>
    <n v="1"/>
    <n v="1.9999999999999998"/>
    <n v="5"/>
    <n v="11"/>
    <n v="0"/>
    <n v="1"/>
    <n v="0"/>
    <n v="1"/>
    <s v=" "/>
    <n v="1.9999999999999998"/>
    <n v="8520.3683999999994"/>
    <n v="4260.1842999999999"/>
    <s v="SIM"/>
    <n v="8520.368599999998"/>
    <s v="SIM"/>
    <n v="8520.368599999998"/>
    <n v="4260.184299999999"/>
    <n v="4260.184299999999"/>
  </r>
  <r>
    <x v="4"/>
    <s v="Norte"/>
    <x v="13"/>
    <s v="31049 - Brasília de Minas/São Francisco"/>
    <x v="0"/>
    <n v="3.5000000000000004"/>
    <n v="15205.6836"/>
    <n v="4"/>
    <n v="16211.31"/>
    <n v="4060531049"/>
    <n v="4"/>
    <n v="3.9999999999999996"/>
    <n v="3.9999999999999996"/>
    <n v="4"/>
    <n v="3.9999999999999996"/>
    <n v="4"/>
    <n v="4"/>
    <n v="0"/>
    <s v="não"/>
    <n v="3.9999999999999996"/>
    <n v="17377.924200000001"/>
    <n v="4344.4811"/>
    <s v="NÃO"/>
    <n v="-2172.2405499999982"/>
    <s v="NÃO"/>
    <n v="-2026.4137499999981"/>
    <n v="-2172.2405499999982"/>
    <n v="-2026.4137499999981"/>
  </r>
  <r>
    <x v="4"/>
    <s v="Norte"/>
    <x v="13"/>
    <s v="31050 - Coração de Jesus"/>
    <x v="0"/>
    <n v="0.49999999999999994"/>
    <n v="2172.2406000000001"/>
    <n v="1"/>
    <n v="4329.87"/>
    <n v="4060531050"/>
    <n v="1"/>
    <n v="0.99999999999999989"/>
    <n v="0.99999999999999989"/>
    <n v="1"/>
    <n v="0.99999999999999989"/>
    <n v="1"/>
    <n v="1"/>
    <n v="0"/>
    <s v="não"/>
    <n v="0.99999999999999989"/>
    <n v="4344.4812000000002"/>
    <n v="4344.4811"/>
    <s v="NÃO"/>
    <n v="-2172.24055"/>
    <s v="NÃO"/>
    <n v="-2164.9349999999999"/>
    <n v="-2172.24055"/>
    <n v="-2164.9349999999999"/>
  </r>
  <r>
    <x v="4"/>
    <s v="Norte"/>
    <x v="13"/>
    <s v="31051 - Francisco Sá"/>
    <x v="0"/>
    <n v="0.99999999999999989"/>
    <n v="4344.4812000000002"/>
    <n v="2"/>
    <n v="9204.1200000000008"/>
    <n v="4060531051"/>
    <n v="2"/>
    <n v="1.5"/>
    <n v="1.5"/>
    <n v="2"/>
    <n v="1.5"/>
    <n v="2"/>
    <n v="2"/>
    <n v="0"/>
    <s v="não"/>
    <n v="1.5"/>
    <n v="6516.7218000000003"/>
    <n v="4344.4811"/>
    <s v="NÃO"/>
    <n v="-4344.4811"/>
    <s v="SIM"/>
    <n v="-4344.4811"/>
    <n v="-4344.4811"/>
    <n v="-4344.4811"/>
  </r>
  <r>
    <x v="4"/>
    <s v="Norte"/>
    <x v="13"/>
    <s v="31052 - Janaúba/Monte Azul"/>
    <x v="0"/>
    <n v="3.9999999999999996"/>
    <n v="17377.924200000001"/>
    <n v="2"/>
    <n v="8551.77"/>
    <n v="4060531052"/>
    <n v="2"/>
    <n v="4.5"/>
    <n v="4.5"/>
    <n v="2"/>
    <n v="4.5"/>
    <n v="2"/>
    <n v="5"/>
    <n v="0"/>
    <s v="não"/>
    <n v="4.5"/>
    <n v="19550.164799999999"/>
    <n v="4344.4811"/>
    <s v="NÃO"/>
    <n v="8688.9621999999981"/>
    <s v="NÃO"/>
    <n v="8688.9621999999981"/>
    <n v="8688.9621999999981"/>
    <n v="8688.9621999999981"/>
  </r>
  <r>
    <x v="4"/>
    <s v="Norte"/>
    <x v="13"/>
    <s v="31053 - Januária"/>
    <x v="0"/>
    <n v="1.5"/>
    <n v="6516.7218000000003"/>
    <n v="1"/>
    <n v="4306.34"/>
    <n v="4060531053"/>
    <n v="1"/>
    <n v="1.9999999999999998"/>
    <n v="1.9999999999999998"/>
    <n v="1"/>
    <n v="1.9999999999999998"/>
    <n v="1"/>
    <n v="2"/>
    <n v="0"/>
    <s v="não"/>
    <n v="1.9999999999999998"/>
    <n v="8688.9624000000003"/>
    <n v="4344.4811"/>
    <s v="NÃO"/>
    <n v="2172.24055"/>
    <s v="NÃO"/>
    <n v="2172.24055"/>
    <n v="2172.24055"/>
    <n v="2172.24055"/>
  </r>
  <r>
    <x v="4"/>
    <s v="Norte"/>
    <x v="13"/>
    <s v="31054 - Montes Claros/Bocaiúva"/>
    <x v="0"/>
    <n v="6.4999999999999991"/>
    <n v="28239.127199999999"/>
    <n v="9"/>
    <n v="45032.74"/>
    <n v="4060531054"/>
    <n v="9"/>
    <n v="7.9999999999999991"/>
    <n v="7.9999999999999991"/>
    <n v="9"/>
    <n v="7.9999999999999991"/>
    <n v="9"/>
    <n v="8"/>
    <n v="0"/>
    <s v="não"/>
    <n v="7.9999999999999991"/>
    <n v="34755.849000000002"/>
    <n v="4344.4811"/>
    <s v="SIM"/>
    <n v="-6516.721650000004"/>
    <s v="SIM"/>
    <n v="-6516.721650000004"/>
    <n v="-10861.202750000004"/>
    <n v="-10861.202750000004"/>
  </r>
  <r>
    <x v="4"/>
    <s v="Norte"/>
    <x v="13"/>
    <s v="31055 - Pirapora"/>
    <x v="0"/>
    <n v="1.9999999999999998"/>
    <n v="8688.9624000000003"/>
    <n v="2"/>
    <n v="8391.9699999999993"/>
    <n v="4060531055"/>
    <n v="2"/>
    <n v="2.5"/>
    <n v="2.5"/>
    <n v="2"/>
    <n v="2.5"/>
    <n v="2"/>
    <n v="3"/>
    <n v="0"/>
    <s v="não"/>
    <n v="2.5"/>
    <n v="10861.203"/>
    <n v="4344.4811"/>
    <s v="NÃO"/>
    <n v="-9.6466858945376543E-13"/>
    <s v="NÃO"/>
    <n v="-9.3169583159635742E-13"/>
    <n v="-9.6466858945376543E-13"/>
    <n v="-9.3169583159635742E-13"/>
  </r>
  <r>
    <x v="4"/>
    <s v="Norte"/>
    <x v="13"/>
    <s v="31056 - Salinas/Taiobeiras"/>
    <x v="0"/>
    <n v="3"/>
    <n v="13033.442999999999"/>
    <n v="0"/>
    <n v="0"/>
    <n v="4060531056"/>
    <n v="0"/>
    <n v="0"/>
    <n v="3.5000000000000004"/>
    <n v="0"/>
    <n v="3.5000000000000004"/>
    <n v="0"/>
    <n v="0"/>
    <n v="0"/>
    <s v=" "/>
    <n v="3.5000000000000004"/>
    <n v="15205.6836"/>
    <n v="4344.4811"/>
    <s v="NÃO"/>
    <n v="13033.443299999999"/>
    <m/>
    <n v="13033.443299999999"/>
    <n v="13033.443299999999"/>
    <n v="13033.443299999999"/>
  </r>
  <r>
    <x v="4"/>
    <s v="Noroeste"/>
    <x v="14"/>
    <s v="31057 - Patos de Minas"/>
    <x v="0"/>
    <n v="1.9999999999999998"/>
    <n v="8688.9624000000003"/>
    <n v="1"/>
    <n v="4950.6899999999996"/>
    <n v="4060531057"/>
    <n v="1"/>
    <n v="2.5"/>
    <n v="6"/>
    <n v="3"/>
    <n v="6"/>
    <n v="3"/>
    <n v="2"/>
    <n v="0"/>
    <s v="não"/>
    <n v="2.5"/>
    <n v="10861.203"/>
    <n v="4344.4811"/>
    <s v="NÃO"/>
    <n v="4344.4810999999991"/>
    <s v="SIM"/>
    <n v="4344.4810999999991"/>
    <n v="4344.4810999999991"/>
    <n v="4344.4810999999991"/>
  </r>
  <r>
    <x v="4"/>
    <s v="Noroeste"/>
    <x v="14"/>
    <s v="31057 - Patos de Minas"/>
    <x v="6"/>
    <n v="3"/>
    <n v="15887.2536"/>
    <n v="2"/>
    <n v="9026.6"/>
    <n v="4060531057"/>
    <n v="2"/>
    <n v="3.5000000000000004"/>
    <n v="6"/>
    <n v="3"/>
    <n v="4"/>
    <n v="2"/>
    <n v="4"/>
    <n v="0"/>
    <s v="não"/>
    <n v="3.5000000000000004"/>
    <n v="18535.129199999999"/>
    <n v="5295.7511999999997"/>
    <s v="NÃO"/>
    <n v="5295.7511999999997"/>
    <s v="NÃO"/>
    <n v="5295.7511999999997"/>
    <n v="5295.7511999999997"/>
    <n v="5295.7511999999997"/>
  </r>
  <r>
    <x v="4"/>
    <s v="Noroeste"/>
    <x v="14"/>
    <s v="31058 - Unaí"/>
    <x v="0"/>
    <n v="0"/>
    <n v="0"/>
    <n v="1"/>
    <n v="4382.07"/>
    <n v="4060531058"/>
    <n v="0"/>
    <n v="0"/>
    <n v="4.5"/>
    <n v="0"/>
    <n v="4.5"/>
    <n v="0"/>
    <n v="0"/>
    <n v="0"/>
    <s v=" "/>
    <n v="0"/>
    <n v="0"/>
    <n v="4344.4811"/>
    <s v=""/>
    <n v="-4344.4811"/>
    <s v="SIM"/>
    <n v="-4344.4811"/>
    <n v="-4344.4811"/>
    <n v="-4344.4811"/>
  </r>
  <r>
    <x v="4"/>
    <s v="Noroeste"/>
    <x v="14"/>
    <s v="31058 - Unaí"/>
    <x v="6"/>
    <n v="3.5000000000000004"/>
    <n v="18535.129199999999"/>
    <n v="0"/>
    <n v="0"/>
    <n v="4060531058"/>
    <n v="0"/>
    <n v="0"/>
    <n v="4.5"/>
    <n v="0"/>
    <n v="4.5"/>
    <n v="0"/>
    <n v="0"/>
    <n v="0"/>
    <s v=" "/>
    <n v="4.5"/>
    <n v="23830.880399999998"/>
    <n v="5295.7511999999997"/>
    <s v="NÃO"/>
    <n v="18535.129200000003"/>
    <m/>
    <n v="18535.129200000003"/>
    <n v="18535.129200000003"/>
    <n v="18535.129200000003"/>
  </r>
  <r>
    <x v="4"/>
    <s v="Leste do Sul"/>
    <x v="15"/>
    <s v="31059 - Manhuaçu"/>
    <x v="0"/>
    <n v="4.5"/>
    <n v="19550.164799999999"/>
    <n v="4"/>
    <n v="17747.89"/>
    <n v="4060531059"/>
    <n v="4"/>
    <n v="5.5"/>
    <n v="5.5"/>
    <n v="4"/>
    <n v="5.5"/>
    <n v="4"/>
    <n v="6"/>
    <n v="0"/>
    <s v="não"/>
    <n v="5.5"/>
    <n v="23894.646000000001"/>
    <n v="4344.4811"/>
    <s v="NÃO"/>
    <n v="2172.24055"/>
    <s v="SIM"/>
    <n v="2172.24055"/>
    <n v="2172.24055"/>
    <n v="2172.24055"/>
  </r>
  <r>
    <x v="4"/>
    <s v="Leste do Sul"/>
    <x v="15"/>
    <s v="31059 - Manhuaçu"/>
    <x v="16"/>
    <n v="0"/>
    <n v="0"/>
    <n v="1"/>
    <n v="4338.74"/>
    <n v="4060531059"/>
    <n v="0"/>
    <n v="0"/>
    <n v="5.5"/>
    <n v="4"/>
    <n v="-0.5"/>
    <n v="0"/>
    <n v="0"/>
    <n v="0"/>
    <s v=" "/>
    <n v="0"/>
    <n v="0"/>
    <n v="4260.1842999999999"/>
    <s v=""/>
    <n v="-4260.1842999999999"/>
    <s v="SIM"/>
    <n v="-4260.1842999999999"/>
    <n v="-4260.1842999999999"/>
    <n v="-4260.1842999999999"/>
  </r>
  <r>
    <x v="4"/>
    <s v="Leste do Sul"/>
    <x v="15"/>
    <s v="31060 - Ponte Nova"/>
    <x v="0"/>
    <n v="3.5000000000000004"/>
    <n v="15205.6836"/>
    <n v="0"/>
    <n v="0"/>
    <n v="4060531060"/>
    <n v="0"/>
    <n v="0"/>
    <n v="3.9999999999999996"/>
    <n v="0"/>
    <n v="3.9999999999999996"/>
    <n v="0"/>
    <n v="0"/>
    <n v="0"/>
    <s v=" "/>
    <n v="3.9999999999999996"/>
    <n v="17377.924200000001"/>
    <n v="4344.4811"/>
    <s v="NÃO"/>
    <n v="15205.683850000001"/>
    <m/>
    <n v="15205.683850000001"/>
    <n v="15205.683850000001"/>
    <n v="15205.683850000001"/>
  </r>
  <r>
    <x v="4"/>
    <s v="Leste do Sul"/>
    <x v="15"/>
    <s v="31061 - Viçosa"/>
    <x v="0"/>
    <n v="0"/>
    <n v="0"/>
    <n v="1"/>
    <n v="4753.9799999999996"/>
    <n v="4060531061"/>
    <n v="0"/>
    <n v="0"/>
    <n v="2.5"/>
    <n v="0"/>
    <n v="2.5"/>
    <n v="0"/>
    <n v="0"/>
    <n v="0"/>
    <s v=" "/>
    <n v="0"/>
    <n v="0"/>
    <n v="4344.4811"/>
    <s v=""/>
    <n v="-4344.4811"/>
    <s v="SIM"/>
    <n v="-4344.4811"/>
    <n v="-4344.4811"/>
    <n v="-4344.4811"/>
  </r>
  <r>
    <x v="4"/>
    <s v="Leste do Sul"/>
    <x v="15"/>
    <s v="31061 - Viçosa"/>
    <x v="8"/>
    <n v="0.99999999999999989"/>
    <n v="5142.8825999999999"/>
    <n v="0"/>
    <n v="0"/>
    <n v="4060531061"/>
    <n v="0"/>
    <n v="0"/>
    <n v="2.5"/>
    <n v="0"/>
    <n v="2.5"/>
    <n v="0"/>
    <n v="0"/>
    <n v="0"/>
    <s v=" "/>
    <n v="1.5"/>
    <n v="7714.3235999999997"/>
    <n v="5142.8825999999999"/>
    <s v="NÃO"/>
    <n v="5142.882599999999"/>
    <m/>
    <n v="5142.882599999999"/>
    <n v="5142.882599999999"/>
    <n v="5142.882599999999"/>
  </r>
  <r>
    <x v="4"/>
    <s v="Leste do Sul"/>
    <x v="15"/>
    <s v="31061 - Viçosa"/>
    <x v="16"/>
    <n v="0.99999999999999989"/>
    <n v="4260.1841999999997"/>
    <n v="0"/>
    <n v="0"/>
    <n v="4060531061"/>
    <n v="0"/>
    <n v="0"/>
    <n v="2.5"/>
    <n v="0"/>
    <n v="2.5"/>
    <n v="0"/>
    <n v="0"/>
    <n v="0"/>
    <s v=" "/>
    <n v="0.99999999999999989"/>
    <n v="4260.1841999999997"/>
    <n v="4260.1842999999999"/>
    <s v="NÃO"/>
    <n v="4260.184299999999"/>
    <m/>
    <n v="4260.184299999999"/>
    <n v="4260.184299999999"/>
    <n v="4260.184299999999"/>
  </r>
  <r>
    <x v="4"/>
    <s v="Nordeste"/>
    <x v="16"/>
    <s v="31062 - Águas Formosas"/>
    <x v="0"/>
    <n v="0.99999999999999989"/>
    <n v="4344.4812000000002"/>
    <n v="0"/>
    <n v="0"/>
    <n v="4060531062"/>
    <n v="0"/>
    <n v="0"/>
    <n v="0.99999999999999989"/>
    <n v="0"/>
    <n v="0.99999999999999989"/>
    <n v="0"/>
    <n v="0"/>
    <n v="0"/>
    <s v=" "/>
    <n v="0.99999999999999989"/>
    <n v="4344.4812000000002"/>
    <n v="4344.4811"/>
    <s v="NÃO"/>
    <n v="4344.4810999999991"/>
    <m/>
    <n v="4344.4810999999991"/>
    <n v="4344.4810999999991"/>
    <n v="4344.4810999999991"/>
  </r>
  <r>
    <x v="4"/>
    <s v="Nordeste"/>
    <x v="16"/>
    <s v="31063 - Almenara"/>
    <x v="0"/>
    <n v="2.5"/>
    <n v="10861.203"/>
    <n v="3"/>
    <n v="12923.02"/>
    <n v="4060531063"/>
    <n v="3"/>
    <n v="3"/>
    <n v="3"/>
    <n v="3"/>
    <n v="3"/>
    <n v="3"/>
    <n v="3"/>
    <n v="0"/>
    <s v="não"/>
    <n v="3"/>
    <n v="13033.442999999999"/>
    <n v="4344.4811"/>
    <s v="NÃO"/>
    <n v="-2172.24055"/>
    <s v="NÃO"/>
    <n v="-2153.8366666666666"/>
    <n v="-2172.24055"/>
    <n v="-2153.8366666666666"/>
  </r>
  <r>
    <x v="4"/>
    <s v="Nordeste"/>
    <x v="16"/>
    <s v="31064 - Araçuaí"/>
    <x v="0"/>
    <n v="1.5"/>
    <n v="6516.7218000000003"/>
    <n v="0"/>
    <n v="0"/>
    <n v="4060531064"/>
    <n v="0"/>
    <n v="0"/>
    <n v="1.5"/>
    <n v="0"/>
    <n v="1.5"/>
    <n v="0"/>
    <n v="0"/>
    <n v="0"/>
    <s v=" "/>
    <n v="1.5"/>
    <n v="6516.7218000000003"/>
    <n v="4344.4811"/>
    <s v="NÃO"/>
    <n v="6516.7216499999995"/>
    <m/>
    <n v="6516.7216499999995"/>
    <n v="6516.7216499999995"/>
    <n v="6516.7216499999995"/>
  </r>
  <r>
    <x v="4"/>
    <s v="Nordeste"/>
    <x v="16"/>
    <s v="31065 - Itaobim"/>
    <x v="0"/>
    <n v="0.99999999999999989"/>
    <n v="4344.4812000000002"/>
    <n v="0"/>
    <n v="0"/>
    <n v="4060531065"/>
    <n v="0"/>
    <n v="0"/>
    <n v="1.5"/>
    <n v="0"/>
    <n v="1.5"/>
    <n v="0"/>
    <n v="0"/>
    <n v="0"/>
    <s v=" "/>
    <n v="1.5"/>
    <n v="6516.7218000000003"/>
    <n v="4344.4811"/>
    <s v="NÃO"/>
    <n v="4344.4810999999991"/>
    <m/>
    <n v="4344.4810999999991"/>
    <n v="4344.4810999999991"/>
    <n v="4344.4810999999991"/>
  </r>
  <r>
    <x v="4"/>
    <s v="Nordeste"/>
    <x v="16"/>
    <s v="31066 - Nanuque"/>
    <x v="0"/>
    <n v="0.99999999999999989"/>
    <n v="4344.4812000000002"/>
    <n v="0"/>
    <n v="0"/>
    <n v="4060531066"/>
    <n v="0"/>
    <n v="0"/>
    <n v="0.99999999999999989"/>
    <n v="0"/>
    <n v="0.99999999999999989"/>
    <n v="0"/>
    <n v="0"/>
    <n v="0"/>
    <s v=" "/>
    <n v="0.99999999999999989"/>
    <n v="4344.4812000000002"/>
    <n v="4344.4811"/>
    <s v="NÃO"/>
    <n v="4344.4810999999991"/>
    <m/>
    <n v="4344.4810999999991"/>
    <n v="4344.4810999999991"/>
    <n v="4344.4810999999991"/>
  </r>
  <r>
    <x v="4"/>
    <s v="Nordeste"/>
    <x v="16"/>
    <s v="31067 - Padre Paraíso"/>
    <x v="0"/>
    <n v="0.99999999999999989"/>
    <n v="4344.4812000000002"/>
    <n v="3"/>
    <n v="15277.58"/>
    <n v="4060531067"/>
    <n v="3"/>
    <n v="0.99999999999999989"/>
    <n v="0.99999999999999989"/>
    <n v="3"/>
    <n v="0.99999999999999989"/>
    <n v="3"/>
    <n v="1"/>
    <n v="0"/>
    <s v="não"/>
    <n v="0.99999999999999989"/>
    <n v="4344.4812000000002"/>
    <n v="4344.4811"/>
    <s v="SIM"/>
    <n v="-4.8233429472688271E-13"/>
    <s v="SIM"/>
    <n v="-4.8233429472688271E-13"/>
    <n v="-8688.9621999999999"/>
    <n v="-8688.9621999999999"/>
  </r>
  <r>
    <x v="4"/>
    <s v="Nordeste"/>
    <x v="16"/>
    <s v="31068 - Pedra Azul"/>
    <x v="0"/>
    <n v="0.99999999999999989"/>
    <n v="4344.4812000000002"/>
    <n v="0"/>
    <n v="0"/>
    <n v="4060531068"/>
    <n v="0"/>
    <n v="0"/>
    <n v="0.99999999999999989"/>
    <n v="0"/>
    <n v="0.99999999999999989"/>
    <n v="0"/>
    <n v="0"/>
    <n v="0"/>
    <s v=" "/>
    <n v="0.99999999999999989"/>
    <n v="4344.4812000000002"/>
    <n v="4344.4811"/>
    <s v="NÃO"/>
    <n v="4344.4810999999991"/>
    <m/>
    <n v="4344.4810999999991"/>
    <n v="4344.4810999999991"/>
    <n v="4344.4810999999991"/>
  </r>
  <r>
    <x v="4"/>
    <s v="Nordeste"/>
    <x v="16"/>
    <s v="31069 - Teófilo Otoni/Malacacheta/Itambacuri"/>
    <x v="0"/>
    <n v="4.5"/>
    <n v="19550.164799999999"/>
    <n v="2"/>
    <n v="12277.49"/>
    <n v="4060531069"/>
    <n v="2"/>
    <n v="5.5"/>
    <n v="5.5"/>
    <n v="2"/>
    <n v="5.5"/>
    <n v="2"/>
    <n v="6"/>
    <n v="0"/>
    <s v="não"/>
    <n v="5.5"/>
    <n v="23894.646000000001"/>
    <n v="4344.4811"/>
    <s v="NÃO"/>
    <n v="10861.20275"/>
    <s v="SIM"/>
    <n v="10861.20275"/>
    <n v="10861.20275"/>
    <n v="10861.20275"/>
  </r>
  <r>
    <x v="4"/>
    <s v="Triângulo do Sul"/>
    <x v="17"/>
    <s v="31070 - Araxá"/>
    <x v="19"/>
    <n v="2.5"/>
    <n v="14549.646000000001"/>
    <n v="2"/>
    <n v="8457.09"/>
    <n v="4060531070"/>
    <n v="2"/>
    <n v="3"/>
    <n v="3"/>
    <n v="2"/>
    <n v="3"/>
    <n v="2"/>
    <n v="3"/>
    <n v="0"/>
    <s v="não"/>
    <n v="3"/>
    <n v="17459.575199999999"/>
    <n v="5819.8584000000001"/>
    <s v="NÃO"/>
    <n v="2909.9292"/>
    <s v="NÃO"/>
    <n v="2909.9292"/>
    <n v="2909.9292"/>
    <n v="2909.9292"/>
  </r>
  <r>
    <x v="4"/>
    <s v="Triângulo do Sul"/>
    <x v="17"/>
    <s v="31071 - Frutal/Iturama"/>
    <x v="19"/>
    <n v="2.5"/>
    <n v="14549.646000000001"/>
    <n v="0"/>
    <n v="0"/>
    <n v="4060531071"/>
    <n v="0"/>
    <n v="0"/>
    <n v="3"/>
    <n v="0"/>
    <n v="3"/>
    <n v="0"/>
    <n v="0"/>
    <n v="0"/>
    <s v=" "/>
    <n v="3"/>
    <n v="17459.575199999999"/>
    <n v="5819.8584000000001"/>
    <s v="NÃO"/>
    <n v="14549.646000000001"/>
    <m/>
    <n v="14549.646000000001"/>
    <n v="14549.646000000001"/>
    <n v="14549.646000000001"/>
  </r>
  <r>
    <x v="4"/>
    <s v="Triângulo do Sul"/>
    <x v="17"/>
    <s v="31072 - Uberaba"/>
    <x v="19"/>
    <n v="5.5"/>
    <n v="32009.2212"/>
    <n v="3"/>
    <n v="18484.310000000001"/>
    <n v="4060531072"/>
    <n v="3"/>
    <n v="6.4999999999999991"/>
    <n v="6.4999999999999991"/>
    <n v="3"/>
    <n v="6.4999999999999991"/>
    <n v="3"/>
    <n v="7"/>
    <n v="0"/>
    <s v="não"/>
    <n v="6.4999999999999991"/>
    <n v="37829.079599999997"/>
    <n v="5819.8584000000001"/>
    <s v="NÃO"/>
    <n v="14549.646000000001"/>
    <s v="SIM"/>
    <n v="14549.646000000001"/>
    <n v="14549.646000000001"/>
    <n v="14549.646000000001"/>
  </r>
  <r>
    <x v="4"/>
    <s v="Triângulo do Norte"/>
    <x v="18"/>
    <s v="31073 - Ituiutaba"/>
    <x v="6"/>
    <n v="2.5"/>
    <n v="13239.378000000001"/>
    <n v="1"/>
    <n v="5718.07"/>
    <n v="4060531073"/>
    <n v="1"/>
    <n v="3"/>
    <n v="3"/>
    <n v="1"/>
    <n v="3"/>
    <n v="1"/>
    <n v="3"/>
    <n v="0"/>
    <s v="não"/>
    <n v="3"/>
    <n v="15887.2536"/>
    <n v="5295.7511999999997"/>
    <s v="NÃO"/>
    <n v="7943.6268"/>
    <s v="SIM"/>
    <n v="7943.6268"/>
    <n v="7943.6268"/>
    <n v="7943.6268"/>
  </r>
  <r>
    <x v="4"/>
    <s v="Triângulo do Norte"/>
    <x v="18"/>
    <s v="31074 - Patrocínio/Monte Carmelo"/>
    <x v="0"/>
    <n v="0"/>
    <n v="0"/>
    <n v="1"/>
    <n v="4306.34"/>
    <n v="4060531074"/>
    <n v="0"/>
    <n v="0"/>
    <n v="3.5000000000000004"/>
    <n v="1"/>
    <n v="3.5000000000000004"/>
    <n v="1"/>
    <n v="0"/>
    <n v="0"/>
    <s v=" "/>
    <n v="0"/>
    <n v="0"/>
    <n v="4344.4811"/>
    <s v=""/>
    <n v="-4344.4811"/>
    <s v="NÃO"/>
    <n v="-4306.34"/>
    <n v="-4344.4811"/>
    <n v="-4306.34"/>
  </r>
  <r>
    <x v="4"/>
    <s v="Triângulo do Norte"/>
    <x v="18"/>
    <s v="31074 - Patrocínio/Monte Carmelo"/>
    <x v="6"/>
    <n v="3"/>
    <n v="15887.2536"/>
    <n v="1"/>
    <n v="4065.27"/>
    <n v="4060531074"/>
    <n v="1"/>
    <n v="3.5000000000000004"/>
    <n v="3.5000000000000004"/>
    <n v="1"/>
    <n v="3.5000000000000004"/>
    <n v="1"/>
    <n v="4"/>
    <n v="0"/>
    <s v="não"/>
    <n v="3.5000000000000004"/>
    <n v="18535.129199999999"/>
    <n v="5295.7511999999997"/>
    <s v="NÃO"/>
    <n v="10591.502399999999"/>
    <s v="NÃO"/>
    <n v="10591.502399999999"/>
    <n v="10591.502399999999"/>
    <n v="10591.502399999999"/>
  </r>
  <r>
    <x v="4"/>
    <s v="Triângulo do Norte"/>
    <x v="18"/>
    <s v="31075 - Uberlândia/Araguari"/>
    <x v="6"/>
    <n v="12.500000000000002"/>
    <n v="66196.89"/>
    <n v="13"/>
    <n v="76444.97"/>
    <n v="4060531075"/>
    <n v="13"/>
    <n v="14.499999999999998"/>
    <n v="14.499999999999998"/>
    <n v="13"/>
    <n v="14.499999999999998"/>
    <n v="13"/>
    <n v="15"/>
    <n v="0"/>
    <s v="não"/>
    <n v="14.499999999999998"/>
    <n v="76788.392399999997"/>
    <n v="5295.7511999999997"/>
    <s v="NÃO"/>
    <n v="-2647.8755999999903"/>
    <s v="SIM"/>
    <n v="-2647.8755999999903"/>
    <n v="-2647.8755999999903"/>
    <n v="-2647.8755999999903"/>
  </r>
  <r>
    <x v="4"/>
    <s v="Norte"/>
    <x v="13"/>
    <s v="31076 - Manga"/>
    <x v="0"/>
    <n v="0.99999999999999989"/>
    <n v="4344.4812000000002"/>
    <n v="0"/>
    <n v="0"/>
    <n v="4060531076"/>
    <n v="0"/>
    <n v="0"/>
    <n v="0.99999999999999989"/>
    <n v="0"/>
    <n v="0.99999999999999989"/>
    <n v="0"/>
    <n v="0"/>
    <n v="0"/>
    <s v=" "/>
    <n v="0.99999999999999989"/>
    <n v="4344.4812000000002"/>
    <n v="4344.4811"/>
    <s v="NÃO"/>
    <n v="4344.4810999999991"/>
    <m/>
    <n v="4344.4810999999991"/>
    <n v="4344.4810999999991"/>
    <n v="4344.4810999999991"/>
  </r>
  <r>
    <x v="4"/>
    <s v="Noroeste"/>
    <x v="14"/>
    <s v="31077 - João Pinheiro"/>
    <x v="6"/>
    <n v="0.99999999999999989"/>
    <n v="5295.7511999999997"/>
    <n v="0"/>
    <n v="0"/>
    <n v="4060531077"/>
    <n v="0"/>
    <n v="0"/>
    <n v="0.99999999999999989"/>
    <n v="0"/>
    <n v="0.99999999999999989"/>
    <n v="0"/>
    <n v="0"/>
    <n v="0"/>
    <s v=" "/>
    <n v="0.99999999999999989"/>
    <n v="5295.7511999999997"/>
    <n v="5295.7511999999997"/>
    <s v="NÃO"/>
    <n v="5295.7511999999988"/>
    <m/>
    <n v="5295.7511999999988"/>
    <n v="5295.7511999999988"/>
    <n v="5295.751199999998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ela dinâmica4" cacheId="8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outline="1" outlineData="1" multipleFieldFilters="0">
  <location ref="P1:R26" firstHeaderRow="1" firstDataRow="2" firstDataCol="1"/>
  <pivotFields count="26">
    <pivotField showAll="0"/>
    <pivotField showAll="0"/>
    <pivotField showAll="0"/>
    <pivotField showAll="0"/>
    <pivotField axis="axisRow" showAll="0">
      <items count="24">
        <item x="20"/>
        <item x="9"/>
        <item x="0"/>
        <item x="21"/>
        <item x="22"/>
        <item x="13"/>
        <item x="15"/>
        <item x="11"/>
        <item x="1"/>
        <item x="8"/>
        <item x="14"/>
        <item x="16"/>
        <item x="2"/>
        <item x="17"/>
        <item x="3"/>
        <item x="18"/>
        <item x="4"/>
        <item x="5"/>
        <item x="10"/>
        <item x="12"/>
        <item x="19"/>
        <item x="6"/>
        <item x="7"/>
        <item t="default"/>
      </items>
    </pivotField>
    <pivotField dataField="1" numFmtId="164" showAll="0"/>
    <pivotField numFmtId="44" showAll="0"/>
    <pivotField dataField="1" numFmtId="164" showAll="0"/>
    <pivotField numFmtId="4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44" showAll="0"/>
    <pivotField numFmtId="44" showAll="0"/>
    <pivotField showAll="0"/>
    <pivotField numFmtId="44" showAll="0"/>
    <pivotField showAll="0"/>
    <pivotField numFmtId="44" showAll="0"/>
  </pivotFields>
  <rowFields count="1">
    <field x="4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 PPI" fld="5" baseField="0" baseItem="0"/>
    <dataField name="Soma de Quant PROD" fld="7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Tabela dinâmica3" cacheId="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rowHeaderCaption="Executor">
  <location ref="K2:M26" firstHeaderRow="0" firstDataRow="1" firstDataCol="1"/>
  <pivotFields count="26">
    <pivotField showAll="0"/>
    <pivotField showAll="0"/>
    <pivotField showAll="0"/>
    <pivotField showAll="0"/>
    <pivotField axis="axisRow" showAll="0">
      <items count="24">
        <item x="20"/>
        <item x="9"/>
        <item x="0"/>
        <item x="21"/>
        <item x="22"/>
        <item x="13"/>
        <item x="15"/>
        <item x="11"/>
        <item x="1"/>
        <item x="8"/>
        <item x="14"/>
        <item x="16"/>
        <item x="2"/>
        <item x="17"/>
        <item x="3"/>
        <item x="18"/>
        <item x="4"/>
        <item x="5"/>
        <item x="10"/>
        <item x="12"/>
        <item x="19"/>
        <item x="6"/>
        <item x="7"/>
        <item t="default"/>
      </items>
    </pivotField>
    <pivotField numFmtId="164" showAll="0"/>
    <pivotField dataField="1" numFmtId="44" showAll="0"/>
    <pivotField numFmtId="164" showAll="0"/>
    <pivotField dataField="1" numFmtId="4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44" showAll="0"/>
    <pivotField numFmtId="44" showAll="0"/>
    <pivotField showAll="0"/>
    <pivotField numFmtId="44" showAll="0"/>
    <pivotField showAll="0"/>
    <pivotField numFmtId="44" showAll="0"/>
  </pivotFields>
  <rowFields count="1">
    <field x="4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Valor PPI" fld="6" baseField="0" baseItem="0"/>
    <dataField name="Soma de Valor PROD" fld="8" baseField="0" baseItem="0"/>
  </dataFields>
  <formats count="7">
    <format dxfId="44">
      <pivotArea outline="0" collapsedLevelsAreSubtotals="1" fieldPosition="0"/>
    </format>
    <format dxfId="43">
      <pivotArea dataOnly="0" labelOnly="1" fieldPosition="0">
        <references count="1">
          <reference field="4" count="0"/>
        </references>
      </pivotArea>
    </format>
    <format dxfId="42">
      <pivotArea dataOnly="0" labelOnly="1" grandRow="1" outline="0" fieldPosition="0"/>
    </format>
    <format dxfId="41">
      <pivotArea field="4" type="button" dataOnly="0" labelOnly="1" outline="0" axis="axisRow" fieldPosition="0"/>
    </format>
    <format dxfId="4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9">
      <pivotArea field="4" type="button" dataOnly="0" labelOnly="1" outline="0" axis="axisRow" fieldPosition="0"/>
    </format>
    <format dxfId="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ela dinâmica2" cacheId="9" applyNumberFormats="0" applyBorderFormats="0" applyFontFormats="0" applyPatternFormats="0" applyAlignmentFormats="0" applyWidthHeightFormats="1" dataCaption="Valores" updatedVersion="5" minRefreshableVersion="3" showCalcMbrs="0" useAutoFormatting="1" itemPrintTitles="1" createdVersion="3" indent="0" outline="1" outlineData="1" multipleFieldFilters="0" rowHeaderCaption="Executor" colHeaderCaption="">
  <location ref="C2:I27" firstHeaderRow="1" firstDataRow="2" firstDataCol="1"/>
  <pivotFields count="28">
    <pivotField axis="axisCol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24">
        <item x="20"/>
        <item x="9"/>
        <item x="0"/>
        <item x="21"/>
        <item x="22"/>
        <item x="13"/>
        <item x="15"/>
        <item x="11"/>
        <item x="1"/>
        <item x="8"/>
        <item x="14"/>
        <item x="16"/>
        <item x="2"/>
        <item x="17"/>
        <item x="3"/>
        <item x="18"/>
        <item x="4"/>
        <item x="5"/>
        <item x="10"/>
        <item x="12"/>
        <item x="19"/>
        <item x="6"/>
        <item x="7"/>
        <item t="default"/>
      </items>
    </pivotField>
    <pivotField numFmtId="164" showAll="0"/>
    <pivotField numFmtId="44" showAll="0"/>
    <pivotField numFmtId="164" showAll="0"/>
    <pivotField numFmtId="44" showAll="0"/>
    <pivotField showAll="0" defaultSubtotal="0"/>
    <pivotField numFmtId="164" showAll="0" defaultSubtotal="0"/>
    <pivotField numFmtId="164" showAll="0" defaultSubtotal="0"/>
    <pivotField numFmtId="164" showAll="0" defaultSubtotal="0"/>
    <pivotField numFmtId="164" showAll="0" defaultSubtotal="0"/>
    <pivotField numFmtId="164" showAll="0" defaultSubtotal="0"/>
    <pivotField numFmtId="164" showAll="0" defaultSubtotal="0"/>
    <pivotField numFmtId="164" showAll="0" defaultSubtotal="0"/>
    <pivotField numFmtId="164" showAll="0" defaultSubtotal="0"/>
    <pivotField showAll="0" defaultSubtotal="0"/>
    <pivotField numFmtId="164" showAll="0"/>
    <pivotField numFmtId="44" showAll="0"/>
    <pivotField numFmtId="44" showAll="0"/>
    <pivotField showAll="0"/>
    <pivotField numFmtId="44" showAll="0"/>
    <pivotField showAll="0"/>
    <pivotField dataField="1" numFmtId="44" showAll="0"/>
    <pivotField numFmtId="44" showAll="0"/>
    <pivotField numFmtId="44" showAll="0"/>
  </pivotFields>
  <rowFields count="1">
    <field x="4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1">
    <field x="0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Soma de Extrapolamento meta física - menor valor" fld="25" baseField="0" baseItem="0" numFmtId="44"/>
  </dataFields>
  <formats count="13">
    <format dxfId="57">
      <pivotArea type="origin" dataOnly="0" labelOnly="1" outline="0" fieldPosition="0"/>
    </format>
    <format dxfId="56">
      <pivotArea field="4" type="button" dataOnly="0" labelOnly="1" outline="0" axis="axisRow" fieldPosition="0"/>
    </format>
    <format dxfId="55">
      <pivotArea field="4" type="button" dataOnly="0" labelOnly="1" outline="0" axis="axisRow" fieldPosition="0"/>
    </format>
    <format dxfId="54">
      <pivotArea dataOnly="0" labelOnly="1" fieldPosition="0">
        <references count="1">
          <reference field="0" count="0"/>
        </references>
      </pivotArea>
    </format>
    <format dxfId="53">
      <pivotArea dataOnly="0" labelOnly="1" grandCol="1" outline="0" fieldPosition="0"/>
    </format>
    <format dxfId="52">
      <pivotArea outline="0" collapsedLevelsAreSubtotals="1" fieldPosition="0"/>
    </format>
    <format dxfId="51">
      <pivotArea type="origin" dataOnly="0" labelOnly="1" outline="0" fieldPosition="0"/>
    </format>
    <format dxfId="50">
      <pivotArea type="all" dataOnly="0" outline="0" fieldPosition="0"/>
    </format>
    <format dxfId="49">
      <pivotArea outline="0" collapsedLevelsAreSubtotals="1" fieldPosition="0"/>
    </format>
    <format dxfId="48">
      <pivotArea dataOnly="0" labelOnly="1" fieldPosition="0">
        <references count="1">
          <reference field="4" count="0"/>
        </references>
      </pivotArea>
    </format>
    <format dxfId="47">
      <pivotArea dataOnly="0" labelOnly="1" grandRow="1" outline="0" fieldPosition="0"/>
    </format>
    <format dxfId="46">
      <pivotArea dataOnly="0" labelOnly="1" fieldPosition="0">
        <references count="1">
          <reference field="0" count="0"/>
        </references>
      </pivotArea>
    </format>
    <format dxfId="45">
      <pivotArea dataOnly="0" labelOnly="1" grandCol="1" outline="0" fieldPosition="0"/>
    </format>
  </formats>
  <conditionalFormats count="1">
    <conditionalFormat priority="9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Tabela dinâmica4" cacheId="9" applyNumberFormats="0" applyBorderFormats="0" applyFontFormats="0" applyPatternFormats="0" applyAlignmentFormats="0" applyWidthHeightFormats="1" dataCaption="Valores" updatedVersion="5" minRefreshableVersion="3" showCalcMbrs="0" useAutoFormatting="1" itemPrintTitles="1" createdVersion="3" indent="0" outline="1" outlineData="1" multipleFieldFilters="0">
  <location ref="B2:D23" firstHeaderRow="1" firstDataRow="2" firstDataCol="1"/>
  <pivotFields count="28">
    <pivotField showAll="0"/>
    <pivotField showAll="0"/>
    <pivotField axis="axisRow" showAll="0">
      <items count="20">
        <item x="5"/>
        <item x="4"/>
        <item x="8"/>
        <item x="10"/>
        <item x="9"/>
        <item x="7"/>
        <item x="12"/>
        <item x="13"/>
        <item x="11"/>
        <item x="3"/>
        <item x="0"/>
        <item x="14"/>
        <item x="15"/>
        <item x="1"/>
        <item x="6"/>
        <item x="16"/>
        <item x="17"/>
        <item x="18"/>
        <item x="2"/>
        <item t="default"/>
      </items>
    </pivotField>
    <pivotField showAll="0"/>
    <pivotField showAll="0"/>
    <pivotField numFmtId="164" showAll="0"/>
    <pivotField numFmtId="44" showAll="0"/>
    <pivotField dataField="1" numFmtId="164" showAll="0"/>
    <pivotField numFmtId="44" showAll="0"/>
    <pivotField showAll="0" defaultSubtotal="0"/>
    <pivotField numFmtId="164" showAll="0" defaultSubtotal="0"/>
    <pivotField numFmtId="164" showAll="0" defaultSubtotal="0"/>
    <pivotField numFmtId="164" showAll="0" defaultSubtotal="0"/>
    <pivotField numFmtId="164" showAll="0" defaultSubtotal="0"/>
    <pivotField numFmtId="164" showAll="0" defaultSubtotal="0"/>
    <pivotField numFmtId="164" showAll="0" defaultSubtotal="0"/>
    <pivotField numFmtId="164" showAll="0" defaultSubtotal="0"/>
    <pivotField numFmtId="164" showAll="0" defaultSubtotal="0"/>
    <pivotField showAll="0" defaultSubtotal="0"/>
    <pivotField dataField="1" numFmtId="164" showAll="0"/>
    <pivotField numFmtId="44" showAll="0"/>
    <pivotField numFmtId="44" showAll="0"/>
    <pivotField showAll="0"/>
    <pivotField numFmtId="44" showAll="0"/>
    <pivotField showAll="0"/>
    <pivotField numFmtId="44" showAll="0"/>
    <pivotField numFmtId="44" showAll="0"/>
    <pivotField numFmtId="44" showAll="0"/>
  </pivotFields>
  <rowFields count="1">
    <field x="2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 PROD" fld="7" baseField="0" baseItem="0"/>
    <dataField name="Soma de Quant Parâmetro" fld="19" baseField="0" baseItem="0"/>
  </dataFields>
  <formats count="2">
    <format dxfId="31">
      <pivotArea collapsedLevelsAreSubtotals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Tabela dinâmica6" cacheId="9" applyNumberFormats="0" applyBorderFormats="0" applyFontFormats="0" applyPatternFormats="0" applyAlignmentFormats="0" applyWidthHeightFormats="1" dataCaption="Valores" updatedVersion="5" minRefreshableVersion="3" showCalcMbrs="0" useAutoFormatting="1" itemPrintTitles="1" createdVersion="3" indent="0" outline="1" outlineData="1" multipleFieldFilters="0" rowHeaderCaption="Região Agregada">
  <location ref="A1:C112" firstHeaderRow="1" firstDataRow="2" firstDataCol="1"/>
  <pivotFields count="28">
    <pivotField showAll="0"/>
    <pivotField showAll="0"/>
    <pivotField axis="axisRow" showAll="0">
      <items count="20">
        <item x="5"/>
        <item sd="0" x="4"/>
        <item sd="0" x="8"/>
        <item sd="0" x="10"/>
        <item sd="0" x="9"/>
        <item x="7"/>
        <item x="12"/>
        <item x="13"/>
        <item x="11"/>
        <item x="3"/>
        <item x="0"/>
        <item x="14"/>
        <item x="15"/>
        <item x="1"/>
        <item x="6"/>
        <item x="16"/>
        <item x="17"/>
        <item x="18"/>
        <item x="2"/>
        <item t="default"/>
      </items>
    </pivotField>
    <pivotField showAll="0"/>
    <pivotField axis="axisRow" showAll="0">
      <items count="24">
        <item x="20"/>
        <item x="9"/>
        <item x="0"/>
        <item x="21"/>
        <item x="22"/>
        <item x="13"/>
        <item x="15"/>
        <item x="11"/>
        <item x="1"/>
        <item x="8"/>
        <item x="14"/>
        <item x="16"/>
        <item x="2"/>
        <item x="17"/>
        <item x="3"/>
        <item x="18"/>
        <item x="4"/>
        <item x="5"/>
        <item x="10"/>
        <item x="12"/>
        <item x="19"/>
        <item x="6"/>
        <item x="7"/>
        <item t="default"/>
      </items>
    </pivotField>
    <pivotField dataField="1" numFmtId="164" showAll="0"/>
    <pivotField numFmtId="44" showAll="0"/>
    <pivotField dataField="1" numFmtId="164" showAll="0"/>
    <pivotField numFmtId="44" showAll="0"/>
    <pivotField showAll="0" defaultSubtotal="0"/>
    <pivotField numFmtId="164" showAll="0" defaultSubtotal="0"/>
    <pivotField numFmtId="164" showAll="0" defaultSubtotal="0"/>
    <pivotField numFmtId="164" showAll="0" defaultSubtotal="0"/>
    <pivotField numFmtId="164" showAll="0" defaultSubtotal="0"/>
    <pivotField numFmtId="164" showAll="0" defaultSubtotal="0"/>
    <pivotField numFmtId="164" showAll="0" defaultSubtotal="0"/>
    <pivotField numFmtId="164" showAll="0" defaultSubtotal="0"/>
    <pivotField numFmtId="164" showAll="0" defaultSubtotal="0"/>
    <pivotField showAll="0" defaultSubtotal="0"/>
    <pivotField numFmtId="164" showAll="0"/>
    <pivotField numFmtId="44" showAll="0"/>
    <pivotField numFmtId="44" showAll="0"/>
    <pivotField showAll="0"/>
    <pivotField numFmtId="44" showAll="0"/>
    <pivotField showAll="0"/>
    <pivotField numFmtId="44" showAll="0"/>
    <pivotField numFmtId="44" showAll="0"/>
    <pivotField numFmtId="44" showAll="0"/>
  </pivotFields>
  <rowFields count="2">
    <field x="2"/>
    <field x="4"/>
  </rowFields>
  <rowItems count="110">
    <i>
      <x/>
    </i>
    <i r="1">
      <x v="2"/>
    </i>
    <i r="1">
      <x v="3"/>
    </i>
    <i r="1">
      <x v="4"/>
    </i>
    <i r="1">
      <x v="7"/>
    </i>
    <i r="1">
      <x v="9"/>
    </i>
    <i r="1">
      <x v="18"/>
    </i>
    <i>
      <x v="1"/>
    </i>
    <i>
      <x v="2"/>
    </i>
    <i>
      <x v="3"/>
    </i>
    <i>
      <x v="4"/>
    </i>
    <i>
      <x v="5"/>
    </i>
    <i r="1">
      <x v="2"/>
    </i>
    <i r="1">
      <x v="10"/>
    </i>
    <i r="1">
      <x v="18"/>
    </i>
    <i r="1">
      <x v="19"/>
    </i>
    <i>
      <x v="6"/>
    </i>
    <i r="1">
      <x v="1"/>
    </i>
    <i r="1">
      <x v="2"/>
    </i>
    <i r="1">
      <x v="9"/>
    </i>
    <i r="1">
      <x v="22"/>
    </i>
    <i>
      <x v="7"/>
    </i>
    <i r="1">
      <x v="2"/>
    </i>
    <i r="1">
      <x v="10"/>
    </i>
    <i r="1">
      <x v="20"/>
    </i>
    <i r="1">
      <x v="21"/>
    </i>
    <i>
      <x v="8"/>
    </i>
    <i r="1">
      <x v="2"/>
    </i>
    <i r="1">
      <x v="9"/>
    </i>
    <i r="1">
      <x v="11"/>
    </i>
    <i r="1">
      <x v="15"/>
    </i>
    <i>
      <x v="9"/>
    </i>
    <i r="1">
      <x v="2"/>
    </i>
    <i r="1">
      <x v="8"/>
    </i>
    <i r="1">
      <x v="12"/>
    </i>
    <i r="1">
      <x v="16"/>
    </i>
    <i r="1">
      <x v="17"/>
    </i>
    <i r="1">
      <x v="21"/>
    </i>
    <i r="1">
      <x v="22"/>
    </i>
    <i>
      <x v="10"/>
    </i>
    <i r="1">
      <x/>
    </i>
    <i r="1">
      <x v="2"/>
    </i>
    <i r="1">
      <x v="8"/>
    </i>
    <i r="1">
      <x v="12"/>
    </i>
    <i r="1">
      <x v="14"/>
    </i>
    <i r="1">
      <x v="16"/>
    </i>
    <i r="1">
      <x v="17"/>
    </i>
    <i r="1">
      <x v="21"/>
    </i>
    <i r="1">
      <x v="22"/>
    </i>
    <i>
      <x v="11"/>
    </i>
    <i r="1">
      <x v="2"/>
    </i>
    <i r="1">
      <x v="10"/>
    </i>
    <i r="1">
      <x v="12"/>
    </i>
    <i r="1">
      <x v="13"/>
    </i>
    <i r="1">
      <x v="17"/>
    </i>
    <i r="1">
      <x v="18"/>
    </i>
    <i r="1">
      <x v="20"/>
    </i>
    <i r="1">
      <x v="21"/>
    </i>
    <i r="1">
      <x v="22"/>
    </i>
    <i>
      <x v="12"/>
    </i>
    <i r="1">
      <x v="1"/>
    </i>
    <i r="1">
      <x v="2"/>
    </i>
    <i r="1">
      <x v="7"/>
    </i>
    <i r="1">
      <x v="9"/>
    </i>
    <i r="1">
      <x v="11"/>
    </i>
    <i r="1">
      <x v="15"/>
    </i>
    <i>
      <x v="13"/>
    </i>
    <i r="1">
      <x v="8"/>
    </i>
    <i r="1">
      <x v="14"/>
    </i>
    <i r="1">
      <x v="16"/>
    </i>
    <i r="1">
      <x v="17"/>
    </i>
    <i r="1">
      <x v="21"/>
    </i>
    <i r="1">
      <x v="22"/>
    </i>
    <i>
      <x v="14"/>
    </i>
    <i r="1">
      <x v="2"/>
    </i>
    <i r="1">
      <x v="17"/>
    </i>
    <i r="1">
      <x v="18"/>
    </i>
    <i r="1">
      <x v="21"/>
    </i>
    <i r="1">
      <x v="22"/>
    </i>
    <i>
      <x v="15"/>
    </i>
    <i r="1">
      <x v="2"/>
    </i>
    <i r="1">
      <x v="6"/>
    </i>
    <i r="1">
      <x v="10"/>
    </i>
    <i r="1">
      <x v="19"/>
    </i>
    <i>
      <x v="16"/>
    </i>
    <i r="1">
      <x v="2"/>
    </i>
    <i r="1">
      <x v="17"/>
    </i>
    <i r="1">
      <x v="20"/>
    </i>
    <i r="1">
      <x v="21"/>
    </i>
    <i r="1">
      <x v="22"/>
    </i>
    <i>
      <x v="17"/>
    </i>
    <i r="1">
      <x v="1"/>
    </i>
    <i r="1">
      <x v="2"/>
    </i>
    <i r="1">
      <x v="9"/>
    </i>
    <i r="1">
      <x v="13"/>
    </i>
    <i r="1">
      <x v="17"/>
    </i>
    <i r="1">
      <x v="20"/>
    </i>
    <i r="1">
      <x v="21"/>
    </i>
    <i>
      <x v="18"/>
    </i>
    <i r="1">
      <x v="1"/>
    </i>
    <i r="1">
      <x v="2"/>
    </i>
    <i r="1">
      <x v="8"/>
    </i>
    <i r="1">
      <x v="9"/>
    </i>
    <i r="1">
      <x v="12"/>
    </i>
    <i r="1">
      <x v="14"/>
    </i>
    <i r="1">
      <x v="16"/>
    </i>
    <i r="1">
      <x v="17"/>
    </i>
    <i r="1">
      <x v="21"/>
    </i>
    <i r="1">
      <x v="22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 PPI" fld="5" baseField="0" baseItem="0"/>
    <dataField name="Soma de Quant PROD" fld="7" baseField="0" baseItem="0"/>
  </dataFields>
  <formats count="5">
    <format dxfId="28">
      <pivotArea dataOnly="0" labelOnly="1" fieldPosition="0">
        <references count="2">
          <reference field="2" count="1" selected="0">
            <x v="2"/>
          </reference>
          <reference field="4" count="1">
            <x v="12"/>
          </reference>
        </references>
      </pivotArea>
    </format>
    <format dxfId="27">
      <pivotArea dataOnly="0" labelOnly="1" fieldPosition="0">
        <references count="2">
          <reference field="2" count="1" selected="0">
            <x v="8"/>
          </reference>
          <reference field="4" count="1">
            <x v="11"/>
          </reference>
        </references>
      </pivotArea>
    </format>
    <format dxfId="26">
      <pivotArea dataOnly="0" labelOnly="1" fieldPosition="0">
        <references count="2">
          <reference field="2" count="1" selected="0">
            <x v="9"/>
          </reference>
          <reference field="4" count="1">
            <x v="17"/>
          </reference>
        </references>
      </pivotArea>
    </format>
    <format dxfId="25">
      <pivotArea dataOnly="0" labelOnly="1" fieldPosition="0">
        <references count="2">
          <reference field="2" count="1" selected="0">
            <x v="9"/>
          </reference>
          <reference field="4" count="1">
            <x v="21"/>
          </reference>
        </references>
      </pivotArea>
    </format>
    <format dxfId="24">
      <pivotArea dataOnly="0" labelOnly="1" fieldPosition="0">
        <references count="2">
          <reference field="2" count="1" selected="0">
            <x v="10"/>
          </reference>
          <reference field="4" count="1">
            <x v="14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44"/>
  <sheetViews>
    <sheetView workbookViewId="0">
      <selection activeCell="E7" sqref="E7"/>
    </sheetView>
  </sheetViews>
  <sheetFormatPr defaultColWidth="51.85546875" defaultRowHeight="15" x14ac:dyDescent="0.25"/>
  <cols>
    <col min="1" max="1" width="6.42578125" bestFit="1" customWidth="1"/>
    <col min="2" max="2" width="21.42578125" bestFit="1" customWidth="1"/>
    <col min="3" max="3" width="24.140625" bestFit="1" customWidth="1"/>
    <col min="4" max="4" width="7.28515625" bestFit="1" customWidth="1"/>
    <col min="5" max="5" width="43.42578125" bestFit="1" customWidth="1"/>
    <col min="6" max="6" width="12.5703125" bestFit="1" customWidth="1"/>
    <col min="7" max="7" width="23.42578125" bestFit="1" customWidth="1"/>
    <col min="8" max="8" width="6.140625" bestFit="1" customWidth="1"/>
    <col min="9" max="9" width="9.28515625" bestFit="1" customWidth="1"/>
    <col min="10" max="10" width="17.28515625" bestFit="1" customWidth="1"/>
    <col min="11" max="11" width="26.42578125" bestFit="1" customWidth="1"/>
    <col min="12" max="12" width="21.7109375" style="9" bestFit="1" customWidth="1"/>
    <col min="13" max="14" width="16.85546875" style="6" bestFit="1" customWidth="1"/>
    <col min="15" max="15" width="16" style="9" bestFit="1" customWidth="1"/>
    <col min="16" max="16" width="17.28515625" style="6" bestFit="1" customWidth="1"/>
    <col min="17" max="17" width="15.85546875" style="6" bestFit="1" customWidth="1"/>
    <col min="18" max="18" width="22.7109375" style="9" bestFit="1" customWidth="1"/>
    <col min="19" max="19" width="16.85546875" style="6" bestFit="1" customWidth="1"/>
    <col min="20" max="20" width="20.7109375" style="6" bestFit="1" customWidth="1"/>
    <col min="21" max="21" width="15.85546875" style="6" bestFit="1" customWidth="1"/>
  </cols>
  <sheetData>
    <row r="1" spans="1:21" x14ac:dyDescent="0.25">
      <c r="A1" s="1" t="s">
        <v>147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7" t="s">
        <v>143</v>
      </c>
      <c r="M1" s="4" t="s">
        <v>144</v>
      </c>
      <c r="N1" s="4" t="s">
        <v>145</v>
      </c>
      <c r="O1" s="7" t="s">
        <v>146</v>
      </c>
      <c r="P1" s="4" t="s">
        <v>10</v>
      </c>
      <c r="Q1" s="4" t="s">
        <v>148</v>
      </c>
      <c r="R1" s="7" t="s">
        <v>149</v>
      </c>
      <c r="S1" s="4" t="s">
        <v>150</v>
      </c>
      <c r="T1" s="4" t="s">
        <v>151</v>
      </c>
      <c r="U1" s="4" t="s">
        <v>11</v>
      </c>
    </row>
    <row r="2" spans="1:21" x14ac:dyDescent="0.25">
      <c r="A2" s="2">
        <v>3101</v>
      </c>
      <c r="B2" s="3" t="s">
        <v>12</v>
      </c>
      <c r="C2" s="3" t="s">
        <v>13</v>
      </c>
      <c r="D2" s="2">
        <v>31005</v>
      </c>
      <c r="E2" s="3" t="s">
        <v>14</v>
      </c>
      <c r="F2" s="2">
        <v>310620</v>
      </c>
      <c r="G2" s="3" t="s">
        <v>15</v>
      </c>
      <c r="H2" s="2">
        <v>4</v>
      </c>
      <c r="I2" s="2">
        <v>6</v>
      </c>
      <c r="J2" s="2">
        <v>1</v>
      </c>
      <c r="K2" s="3" t="s">
        <v>16</v>
      </c>
      <c r="L2" s="8">
        <v>3</v>
      </c>
      <c r="M2" s="5">
        <v>70975.19</v>
      </c>
      <c r="N2" s="5">
        <v>1436.16</v>
      </c>
      <c r="O2" s="8">
        <v>0</v>
      </c>
      <c r="P2" s="5">
        <v>0</v>
      </c>
      <c r="Q2" s="5">
        <v>0</v>
      </c>
      <c r="R2" s="8">
        <v>0</v>
      </c>
      <c r="S2" s="5">
        <v>0</v>
      </c>
      <c r="T2" s="5">
        <v>0</v>
      </c>
      <c r="U2" s="5">
        <v>11509.7637</v>
      </c>
    </row>
    <row r="3" spans="1:21" x14ac:dyDescent="0.25">
      <c r="A3" s="2">
        <v>3101</v>
      </c>
      <c r="B3" s="3" t="s">
        <v>12</v>
      </c>
      <c r="C3" s="3" t="s">
        <v>13</v>
      </c>
      <c r="D3" s="2">
        <v>31005</v>
      </c>
      <c r="E3" s="3" t="s">
        <v>14</v>
      </c>
      <c r="F3" s="2">
        <v>310620</v>
      </c>
      <c r="G3" s="3" t="s">
        <v>15</v>
      </c>
      <c r="H3" s="2">
        <v>4</v>
      </c>
      <c r="I3" s="2">
        <v>6</v>
      </c>
      <c r="J3" s="2">
        <v>3</v>
      </c>
      <c r="K3" s="3" t="s">
        <v>17</v>
      </c>
      <c r="L3" s="8">
        <v>1</v>
      </c>
      <c r="M3" s="5">
        <v>5386.46</v>
      </c>
      <c r="N3" s="5">
        <v>718.08</v>
      </c>
      <c r="O3" s="8">
        <v>0</v>
      </c>
      <c r="P3" s="5">
        <v>0</v>
      </c>
      <c r="Q3" s="5">
        <v>0</v>
      </c>
      <c r="R3" s="8">
        <v>0</v>
      </c>
      <c r="S3" s="5">
        <v>0</v>
      </c>
      <c r="T3" s="5">
        <v>0</v>
      </c>
      <c r="U3" s="5">
        <v>6096.1048000000001</v>
      </c>
    </row>
    <row r="4" spans="1:21" x14ac:dyDescent="0.25">
      <c r="A4" s="2">
        <v>3101</v>
      </c>
      <c r="B4" s="3" t="s">
        <v>12</v>
      </c>
      <c r="C4" s="3" t="s">
        <v>13</v>
      </c>
      <c r="D4" s="2">
        <v>31005</v>
      </c>
      <c r="E4" s="3" t="s">
        <v>14</v>
      </c>
      <c r="F4" s="2">
        <v>310620</v>
      </c>
      <c r="G4" s="3" t="s">
        <v>15</v>
      </c>
      <c r="H4" s="2">
        <v>4</v>
      </c>
      <c r="I4" s="2">
        <v>6</v>
      </c>
      <c r="J4" s="2">
        <v>4</v>
      </c>
      <c r="K4" s="3" t="s">
        <v>18</v>
      </c>
      <c r="L4" s="8">
        <v>1</v>
      </c>
      <c r="M4" s="5">
        <v>3941.03</v>
      </c>
      <c r="N4" s="5">
        <v>0</v>
      </c>
      <c r="O4" s="8">
        <v>0</v>
      </c>
      <c r="P4" s="5">
        <v>0</v>
      </c>
      <c r="Q4" s="5">
        <v>0</v>
      </c>
      <c r="R4" s="8">
        <v>0</v>
      </c>
      <c r="S4" s="5">
        <v>0</v>
      </c>
      <c r="T4" s="5">
        <v>0</v>
      </c>
      <c r="U4" s="5">
        <v>4814.8932000000004</v>
      </c>
    </row>
    <row r="5" spans="1:21" x14ac:dyDescent="0.25">
      <c r="A5" s="2">
        <v>3101</v>
      </c>
      <c r="B5" s="3" t="s">
        <v>12</v>
      </c>
      <c r="C5" s="3" t="s">
        <v>13</v>
      </c>
      <c r="D5" s="2">
        <v>31005</v>
      </c>
      <c r="E5" s="3" t="s">
        <v>14</v>
      </c>
      <c r="F5" s="2">
        <v>313240</v>
      </c>
      <c r="G5" s="3" t="s">
        <v>19</v>
      </c>
      <c r="H5" s="2">
        <v>4</v>
      </c>
      <c r="I5" s="2">
        <v>6</v>
      </c>
      <c r="J5" s="2">
        <v>5</v>
      </c>
      <c r="K5" s="3" t="s">
        <v>20</v>
      </c>
      <c r="L5" s="8">
        <v>1</v>
      </c>
      <c r="M5" s="5">
        <v>4645.3500000000004</v>
      </c>
      <c r="N5" s="5">
        <v>0</v>
      </c>
      <c r="O5" s="8">
        <v>0</v>
      </c>
      <c r="P5" s="5">
        <v>0</v>
      </c>
      <c r="Q5" s="5">
        <v>0</v>
      </c>
      <c r="R5" s="8">
        <v>0</v>
      </c>
      <c r="S5" s="5">
        <v>0</v>
      </c>
      <c r="T5" s="5">
        <v>0</v>
      </c>
      <c r="U5" s="5">
        <v>4201.6086999999998</v>
      </c>
    </row>
    <row r="6" spans="1:21" x14ac:dyDescent="0.25">
      <c r="A6" s="2">
        <v>3101</v>
      </c>
      <c r="B6" s="3" t="s">
        <v>12</v>
      </c>
      <c r="C6" s="3" t="s">
        <v>13</v>
      </c>
      <c r="D6" s="2">
        <v>31005</v>
      </c>
      <c r="E6" s="3" t="s">
        <v>14</v>
      </c>
      <c r="F6" s="2">
        <v>314790</v>
      </c>
      <c r="G6" s="3" t="s">
        <v>21</v>
      </c>
      <c r="H6" s="2">
        <v>4</v>
      </c>
      <c r="I6" s="2">
        <v>6</v>
      </c>
      <c r="J6" s="2">
        <v>1</v>
      </c>
      <c r="K6" s="3" t="s">
        <v>16</v>
      </c>
      <c r="L6" s="8">
        <v>62</v>
      </c>
      <c r="M6" s="5">
        <v>635800.74</v>
      </c>
      <c r="N6" s="5">
        <v>102254.39999999999</v>
      </c>
      <c r="O6" s="8">
        <v>0</v>
      </c>
      <c r="P6" s="5">
        <v>0</v>
      </c>
      <c r="Q6" s="5">
        <v>0</v>
      </c>
      <c r="R6" s="8">
        <v>0</v>
      </c>
      <c r="S6" s="5">
        <v>0</v>
      </c>
      <c r="T6" s="5">
        <v>0</v>
      </c>
      <c r="U6" s="5">
        <v>9365.7199999999993</v>
      </c>
    </row>
    <row r="7" spans="1:21" x14ac:dyDescent="0.25">
      <c r="A7" s="2">
        <v>3101</v>
      </c>
      <c r="B7" s="3" t="s">
        <v>12</v>
      </c>
      <c r="C7" s="3" t="s">
        <v>13</v>
      </c>
      <c r="D7" s="2">
        <v>31005</v>
      </c>
      <c r="E7" s="3" t="s">
        <v>14</v>
      </c>
      <c r="F7" s="2">
        <v>314790</v>
      </c>
      <c r="G7" s="3" t="s">
        <v>21</v>
      </c>
      <c r="H7" s="2">
        <v>4</v>
      </c>
      <c r="I7" s="2">
        <v>6</v>
      </c>
      <c r="J7" s="2">
        <v>2</v>
      </c>
      <c r="K7" s="3" t="s">
        <v>22</v>
      </c>
      <c r="L7" s="8">
        <v>7</v>
      </c>
      <c r="M7" s="5">
        <v>4882.91</v>
      </c>
      <c r="N7" s="5">
        <v>0</v>
      </c>
      <c r="O7" s="8">
        <v>14.499999999999998</v>
      </c>
      <c r="P7" s="5">
        <v>10331.239799999999</v>
      </c>
      <c r="Q7" s="5">
        <v>464.9058</v>
      </c>
      <c r="R7" s="8">
        <v>17</v>
      </c>
      <c r="S7" s="5">
        <v>12112.487999999999</v>
      </c>
      <c r="T7" s="5">
        <v>545.06219999999996</v>
      </c>
      <c r="U7" s="5">
        <v>712.49929999999995</v>
      </c>
    </row>
    <row r="8" spans="1:21" x14ac:dyDescent="0.25">
      <c r="A8" s="2">
        <v>3101</v>
      </c>
      <c r="B8" s="3" t="s">
        <v>12</v>
      </c>
      <c r="C8" s="3" t="s">
        <v>13</v>
      </c>
      <c r="D8" s="2">
        <v>31005</v>
      </c>
      <c r="E8" s="3" t="s">
        <v>14</v>
      </c>
      <c r="F8" s="2">
        <v>314790</v>
      </c>
      <c r="G8" s="3" t="s">
        <v>21</v>
      </c>
      <c r="H8" s="2">
        <v>4</v>
      </c>
      <c r="I8" s="2">
        <v>6</v>
      </c>
      <c r="J8" s="2">
        <v>3</v>
      </c>
      <c r="K8" s="3" t="s">
        <v>17</v>
      </c>
      <c r="L8" s="8">
        <v>126</v>
      </c>
      <c r="M8" s="5">
        <v>742259.49</v>
      </c>
      <c r="N8" s="5">
        <v>190147.12</v>
      </c>
      <c r="O8" s="8">
        <v>53.499999999999993</v>
      </c>
      <c r="P8" s="5">
        <v>324509.28419999999</v>
      </c>
      <c r="Q8" s="5">
        <v>14602.917600000001</v>
      </c>
      <c r="R8" s="8">
        <v>63</v>
      </c>
      <c r="S8" s="5">
        <v>382132.42859999998</v>
      </c>
      <c r="T8" s="5">
        <v>17195.959200000001</v>
      </c>
      <c r="U8" s="5">
        <v>6065.5941000000003</v>
      </c>
    </row>
    <row r="9" spans="1:21" x14ac:dyDescent="0.25">
      <c r="A9" s="2">
        <v>3101</v>
      </c>
      <c r="B9" s="3" t="s">
        <v>12</v>
      </c>
      <c r="C9" s="3" t="s">
        <v>13</v>
      </c>
      <c r="D9" s="2">
        <v>31005</v>
      </c>
      <c r="E9" s="3" t="s">
        <v>14</v>
      </c>
      <c r="F9" s="2">
        <v>314790</v>
      </c>
      <c r="G9" s="3" t="s">
        <v>21</v>
      </c>
      <c r="H9" s="2">
        <v>4</v>
      </c>
      <c r="I9" s="2">
        <v>6</v>
      </c>
      <c r="J9" s="2">
        <v>4</v>
      </c>
      <c r="K9" s="3" t="s">
        <v>18</v>
      </c>
      <c r="L9" s="8">
        <v>25</v>
      </c>
      <c r="M9" s="5">
        <v>134401.63</v>
      </c>
      <c r="N9" s="5">
        <v>4595.6899999999996</v>
      </c>
      <c r="O9" s="8">
        <v>10</v>
      </c>
      <c r="P9" s="5">
        <v>46012.248</v>
      </c>
      <c r="Q9" s="5">
        <v>2070.5513999999998</v>
      </c>
      <c r="R9" s="8">
        <v>11.5</v>
      </c>
      <c r="S9" s="5">
        <v>52914.085200000001</v>
      </c>
      <c r="T9" s="5">
        <v>2381.1336000000001</v>
      </c>
      <c r="U9" s="5">
        <v>4601.2248</v>
      </c>
    </row>
    <row r="10" spans="1:21" x14ac:dyDescent="0.25">
      <c r="A10" s="2">
        <v>3101</v>
      </c>
      <c r="B10" s="3" t="s">
        <v>12</v>
      </c>
      <c r="C10" s="3" t="s">
        <v>13</v>
      </c>
      <c r="D10" s="2">
        <v>31005</v>
      </c>
      <c r="E10" s="3" t="s">
        <v>14</v>
      </c>
      <c r="F10" s="2">
        <v>315250</v>
      </c>
      <c r="G10" s="3" t="s">
        <v>23</v>
      </c>
      <c r="H10" s="2">
        <v>4</v>
      </c>
      <c r="I10" s="2">
        <v>6</v>
      </c>
      <c r="J10" s="2">
        <v>5</v>
      </c>
      <c r="K10" s="3" t="s">
        <v>20</v>
      </c>
      <c r="L10" s="8">
        <v>0</v>
      </c>
      <c r="M10" s="5">
        <v>0</v>
      </c>
      <c r="N10" s="5">
        <v>0</v>
      </c>
      <c r="O10" s="8">
        <v>3.9999999999999996</v>
      </c>
      <c r="P10" s="5">
        <v>17501.845799999999</v>
      </c>
      <c r="Q10" s="5">
        <v>787.58280000000002</v>
      </c>
      <c r="R10" s="8">
        <v>5</v>
      </c>
      <c r="S10" s="5">
        <v>21877.307400000002</v>
      </c>
      <c r="T10" s="5">
        <v>984.47879999999998</v>
      </c>
      <c r="U10" s="5">
        <v>4375.4615000000003</v>
      </c>
    </row>
    <row r="11" spans="1:21" x14ac:dyDescent="0.25">
      <c r="A11" s="2">
        <v>3101</v>
      </c>
      <c r="B11" s="3" t="s">
        <v>12</v>
      </c>
      <c r="C11" s="3" t="s">
        <v>13</v>
      </c>
      <c r="D11" s="2">
        <v>31005</v>
      </c>
      <c r="E11" s="3" t="s">
        <v>14</v>
      </c>
      <c r="F11" s="2">
        <v>316470</v>
      </c>
      <c r="G11" s="3" t="s">
        <v>24</v>
      </c>
      <c r="H11" s="2">
        <v>4</v>
      </c>
      <c r="I11" s="2">
        <v>6</v>
      </c>
      <c r="J11" s="2">
        <v>1</v>
      </c>
      <c r="K11" s="3" t="s">
        <v>16</v>
      </c>
      <c r="L11" s="8">
        <v>18</v>
      </c>
      <c r="M11" s="5">
        <v>165716.94</v>
      </c>
      <c r="N11" s="5">
        <v>25372.16</v>
      </c>
      <c r="O11" s="8">
        <v>51.500000000000007</v>
      </c>
      <c r="P11" s="5">
        <v>436393.54680000001</v>
      </c>
      <c r="Q11" s="5">
        <v>19637.709599999998</v>
      </c>
      <c r="R11" s="8">
        <v>60.500000000000007</v>
      </c>
      <c r="S11" s="5">
        <v>512656.4964</v>
      </c>
      <c r="T11" s="5">
        <v>23069.5422</v>
      </c>
      <c r="U11" s="5">
        <v>8473.6610999999994</v>
      </c>
    </row>
    <row r="12" spans="1:21" x14ac:dyDescent="0.25">
      <c r="A12" s="2">
        <v>3101</v>
      </c>
      <c r="B12" s="3" t="s">
        <v>12</v>
      </c>
      <c r="C12" s="3" t="s">
        <v>13</v>
      </c>
      <c r="D12" s="2">
        <v>31005</v>
      </c>
      <c r="E12" s="3" t="s">
        <v>14</v>
      </c>
      <c r="F12" s="2">
        <v>316470</v>
      </c>
      <c r="G12" s="3" t="s">
        <v>24</v>
      </c>
      <c r="H12" s="2">
        <v>4</v>
      </c>
      <c r="I12" s="2">
        <v>6</v>
      </c>
      <c r="J12" s="2">
        <v>2</v>
      </c>
      <c r="K12" s="3" t="s">
        <v>22</v>
      </c>
      <c r="L12" s="8">
        <v>1</v>
      </c>
      <c r="M12" s="5">
        <v>1397.47</v>
      </c>
      <c r="N12" s="5">
        <v>0</v>
      </c>
      <c r="O12" s="8">
        <v>0</v>
      </c>
      <c r="P12" s="5">
        <v>0</v>
      </c>
      <c r="Q12" s="5">
        <v>0</v>
      </c>
      <c r="R12" s="8">
        <v>0</v>
      </c>
      <c r="S12" s="5">
        <v>0</v>
      </c>
      <c r="T12" s="5">
        <v>0</v>
      </c>
      <c r="U12" s="5">
        <v>1978.02</v>
      </c>
    </row>
    <row r="13" spans="1:21" x14ac:dyDescent="0.25">
      <c r="A13" s="2">
        <v>3101</v>
      </c>
      <c r="B13" s="3" t="s">
        <v>12</v>
      </c>
      <c r="C13" s="3" t="s">
        <v>13</v>
      </c>
      <c r="D13" s="2">
        <v>31005</v>
      </c>
      <c r="E13" s="3" t="s">
        <v>14</v>
      </c>
      <c r="F13" s="2">
        <v>316470</v>
      </c>
      <c r="G13" s="3" t="s">
        <v>24</v>
      </c>
      <c r="H13" s="2">
        <v>4</v>
      </c>
      <c r="I13" s="2">
        <v>6</v>
      </c>
      <c r="J13" s="2">
        <v>3</v>
      </c>
      <c r="K13" s="3" t="s">
        <v>17</v>
      </c>
      <c r="L13" s="8">
        <v>10</v>
      </c>
      <c r="M13" s="5">
        <v>55462.93</v>
      </c>
      <c r="N13" s="5">
        <v>8616.9599999999991</v>
      </c>
      <c r="O13" s="8">
        <v>0</v>
      </c>
      <c r="P13" s="5">
        <v>0</v>
      </c>
      <c r="Q13" s="5">
        <v>0</v>
      </c>
      <c r="R13" s="8">
        <v>0</v>
      </c>
      <c r="S13" s="5">
        <v>0</v>
      </c>
      <c r="T13" s="5">
        <v>0</v>
      </c>
      <c r="U13" s="5">
        <v>5611.0918000000001</v>
      </c>
    </row>
    <row r="14" spans="1:21" x14ac:dyDescent="0.25">
      <c r="A14" s="2">
        <v>3101</v>
      </c>
      <c r="B14" s="3" t="s">
        <v>12</v>
      </c>
      <c r="C14" s="3" t="s">
        <v>13</v>
      </c>
      <c r="D14" s="2">
        <v>31005</v>
      </c>
      <c r="E14" s="3" t="s">
        <v>14</v>
      </c>
      <c r="F14" s="2">
        <v>316470</v>
      </c>
      <c r="G14" s="3" t="s">
        <v>24</v>
      </c>
      <c r="H14" s="2">
        <v>4</v>
      </c>
      <c r="I14" s="2">
        <v>6</v>
      </c>
      <c r="J14" s="2">
        <v>4</v>
      </c>
      <c r="K14" s="3" t="s">
        <v>18</v>
      </c>
      <c r="L14" s="8">
        <v>1</v>
      </c>
      <c r="M14" s="5">
        <v>2534.15</v>
      </c>
      <c r="N14" s="5">
        <v>0</v>
      </c>
      <c r="O14" s="8">
        <v>0</v>
      </c>
      <c r="P14" s="5">
        <v>0</v>
      </c>
      <c r="Q14" s="5">
        <v>0</v>
      </c>
      <c r="R14" s="8">
        <v>0</v>
      </c>
      <c r="S14" s="5">
        <v>0</v>
      </c>
      <c r="T14" s="5">
        <v>0</v>
      </c>
      <c r="U14" s="5">
        <v>4273.1481999999996</v>
      </c>
    </row>
    <row r="15" spans="1:21" x14ac:dyDescent="0.25">
      <c r="A15" s="2">
        <v>3101</v>
      </c>
      <c r="B15" s="3" t="s">
        <v>12</v>
      </c>
      <c r="C15" s="3" t="s">
        <v>13</v>
      </c>
      <c r="D15" s="2">
        <v>31005</v>
      </c>
      <c r="E15" s="3" t="s">
        <v>14</v>
      </c>
      <c r="F15" s="2">
        <v>317020</v>
      </c>
      <c r="G15" s="3" t="s">
        <v>25</v>
      </c>
      <c r="H15" s="2">
        <v>4</v>
      </c>
      <c r="I15" s="2">
        <v>6</v>
      </c>
      <c r="J15" s="2">
        <v>1</v>
      </c>
      <c r="K15" s="3" t="s">
        <v>16</v>
      </c>
      <c r="L15" s="8">
        <v>0</v>
      </c>
      <c r="M15" s="5">
        <v>0</v>
      </c>
      <c r="N15" s="5">
        <v>0</v>
      </c>
      <c r="O15" s="8">
        <v>2.5</v>
      </c>
      <c r="P15" s="5">
        <v>34715.353199999998</v>
      </c>
      <c r="Q15" s="5">
        <v>1562.1905999999999</v>
      </c>
      <c r="R15" s="8">
        <v>3</v>
      </c>
      <c r="S15" s="5">
        <v>41658.424200000001</v>
      </c>
      <c r="T15" s="5">
        <v>1874.6292000000001</v>
      </c>
      <c r="U15" s="5">
        <v>13886.141299999999</v>
      </c>
    </row>
    <row r="16" spans="1:21" x14ac:dyDescent="0.25">
      <c r="A16" s="2">
        <v>3101</v>
      </c>
      <c r="B16" s="3" t="s">
        <v>12</v>
      </c>
      <c r="C16" s="3" t="s">
        <v>13</v>
      </c>
      <c r="D16" s="2">
        <v>31005</v>
      </c>
      <c r="E16" s="3" t="s">
        <v>14</v>
      </c>
      <c r="F16" s="2">
        <v>317070</v>
      </c>
      <c r="G16" s="3" t="s">
        <v>26</v>
      </c>
      <c r="H16" s="2">
        <v>4</v>
      </c>
      <c r="I16" s="2">
        <v>6</v>
      </c>
      <c r="J16" s="2">
        <v>3</v>
      </c>
      <c r="K16" s="3" t="s">
        <v>17</v>
      </c>
      <c r="L16" s="8">
        <v>2</v>
      </c>
      <c r="M16" s="5">
        <v>8369</v>
      </c>
      <c r="N16" s="5">
        <v>2872.32</v>
      </c>
      <c r="O16" s="8">
        <v>0</v>
      </c>
      <c r="P16" s="5">
        <v>0</v>
      </c>
      <c r="Q16" s="5">
        <v>0</v>
      </c>
      <c r="R16" s="8">
        <v>0</v>
      </c>
      <c r="S16" s="5">
        <v>0</v>
      </c>
      <c r="T16" s="5">
        <v>0</v>
      </c>
      <c r="U16" s="5">
        <v>5611.0918000000001</v>
      </c>
    </row>
    <row r="17" spans="1:21" x14ac:dyDescent="0.25">
      <c r="A17" s="2">
        <v>3101</v>
      </c>
      <c r="B17" s="3" t="s">
        <v>12</v>
      </c>
      <c r="C17" s="3" t="s">
        <v>13</v>
      </c>
      <c r="D17" s="2">
        <v>31005</v>
      </c>
      <c r="E17" s="3" t="s">
        <v>14</v>
      </c>
      <c r="F17" s="2">
        <v>350550</v>
      </c>
      <c r="G17" s="3" t="s">
        <v>27</v>
      </c>
      <c r="H17" s="2">
        <v>4</v>
      </c>
      <c r="I17" s="2">
        <v>6</v>
      </c>
      <c r="J17" s="2">
        <v>2</v>
      </c>
      <c r="K17" s="3" t="s">
        <v>22</v>
      </c>
      <c r="L17" s="8">
        <v>4</v>
      </c>
      <c r="M17" s="5">
        <v>2579.9</v>
      </c>
      <c r="N17" s="5">
        <v>1017.26</v>
      </c>
      <c r="O17" s="8">
        <v>0</v>
      </c>
      <c r="P17" s="5">
        <v>0</v>
      </c>
      <c r="Q17" s="5">
        <v>0</v>
      </c>
      <c r="R17" s="8">
        <v>0</v>
      </c>
      <c r="S17" s="5">
        <v>0</v>
      </c>
      <c r="T17" s="5">
        <v>0</v>
      </c>
      <c r="U17" s="5">
        <v>0</v>
      </c>
    </row>
    <row r="18" spans="1:21" x14ac:dyDescent="0.25">
      <c r="A18" s="2">
        <v>3101</v>
      </c>
      <c r="B18" s="3" t="s">
        <v>12</v>
      </c>
      <c r="C18" s="3" t="s">
        <v>13</v>
      </c>
      <c r="D18" s="2">
        <v>31005</v>
      </c>
      <c r="E18" s="3" t="s">
        <v>14</v>
      </c>
      <c r="F18" s="2">
        <v>351620</v>
      </c>
      <c r="G18" s="3" t="s">
        <v>28</v>
      </c>
      <c r="H18" s="2">
        <v>4</v>
      </c>
      <c r="I18" s="2">
        <v>6</v>
      </c>
      <c r="J18" s="2">
        <v>1</v>
      </c>
      <c r="K18" s="3" t="s">
        <v>16</v>
      </c>
      <c r="L18" s="8">
        <v>1</v>
      </c>
      <c r="M18" s="5">
        <v>8458.15</v>
      </c>
      <c r="N18" s="5">
        <v>0</v>
      </c>
      <c r="O18" s="8">
        <v>0</v>
      </c>
      <c r="P18" s="5">
        <v>0</v>
      </c>
      <c r="Q18" s="5">
        <v>0</v>
      </c>
      <c r="R18" s="8">
        <v>0</v>
      </c>
      <c r="S18" s="5">
        <v>0</v>
      </c>
      <c r="T18" s="5">
        <v>0</v>
      </c>
      <c r="U18" s="5">
        <v>0</v>
      </c>
    </row>
    <row r="19" spans="1:21" x14ac:dyDescent="0.25">
      <c r="A19" s="2">
        <v>3101</v>
      </c>
      <c r="B19" s="3" t="s">
        <v>12</v>
      </c>
      <c r="C19" s="3" t="s">
        <v>13</v>
      </c>
      <c r="D19" s="2">
        <v>31005</v>
      </c>
      <c r="E19" s="3" t="s">
        <v>14</v>
      </c>
      <c r="F19" s="2">
        <v>351620</v>
      </c>
      <c r="G19" s="3" t="s">
        <v>28</v>
      </c>
      <c r="H19" s="2">
        <v>4</v>
      </c>
      <c r="I19" s="2">
        <v>6</v>
      </c>
      <c r="J19" s="2">
        <v>3</v>
      </c>
      <c r="K19" s="3" t="s">
        <v>17</v>
      </c>
      <c r="L19" s="8">
        <v>3</v>
      </c>
      <c r="M19" s="5">
        <v>18581.080000000002</v>
      </c>
      <c r="N19" s="5">
        <v>3590.4</v>
      </c>
      <c r="O19" s="8">
        <v>0</v>
      </c>
      <c r="P19" s="5">
        <v>0</v>
      </c>
      <c r="Q19" s="5">
        <v>0</v>
      </c>
      <c r="R19" s="8">
        <v>0</v>
      </c>
      <c r="S19" s="5">
        <v>0</v>
      </c>
      <c r="T19" s="5">
        <v>0</v>
      </c>
      <c r="U19" s="5">
        <v>0</v>
      </c>
    </row>
    <row r="20" spans="1:21" x14ac:dyDescent="0.25">
      <c r="A20" s="2">
        <v>3101</v>
      </c>
      <c r="B20" s="3" t="s">
        <v>12</v>
      </c>
      <c r="C20" s="3" t="s">
        <v>13</v>
      </c>
      <c r="D20" s="2">
        <v>31005</v>
      </c>
      <c r="E20" s="3" t="s">
        <v>14</v>
      </c>
      <c r="F20" s="2">
        <v>354340</v>
      </c>
      <c r="G20" s="3" t="s">
        <v>29</v>
      </c>
      <c r="H20" s="2">
        <v>4</v>
      </c>
      <c r="I20" s="2">
        <v>6</v>
      </c>
      <c r="J20" s="2">
        <v>1</v>
      </c>
      <c r="K20" s="3" t="s">
        <v>16</v>
      </c>
      <c r="L20" s="8">
        <v>3</v>
      </c>
      <c r="M20" s="5">
        <v>41453.730000000003</v>
      </c>
      <c r="N20" s="5">
        <v>3560.41</v>
      </c>
      <c r="O20" s="8">
        <v>0</v>
      </c>
      <c r="P20" s="5">
        <v>0</v>
      </c>
      <c r="Q20" s="5">
        <v>0</v>
      </c>
      <c r="R20" s="8">
        <v>0</v>
      </c>
      <c r="S20" s="5">
        <v>0</v>
      </c>
      <c r="T20" s="5">
        <v>0</v>
      </c>
      <c r="U20" s="5">
        <v>0</v>
      </c>
    </row>
    <row r="21" spans="1:21" x14ac:dyDescent="0.25">
      <c r="A21" s="2">
        <v>3101</v>
      </c>
      <c r="B21" s="3" t="s">
        <v>12</v>
      </c>
      <c r="C21" s="3" t="s">
        <v>13</v>
      </c>
      <c r="D21" s="2">
        <v>31005</v>
      </c>
      <c r="E21" s="3" t="s">
        <v>14</v>
      </c>
      <c r="F21" s="2">
        <v>354340</v>
      </c>
      <c r="G21" s="3" t="s">
        <v>29</v>
      </c>
      <c r="H21" s="2">
        <v>4</v>
      </c>
      <c r="I21" s="2">
        <v>6</v>
      </c>
      <c r="J21" s="2">
        <v>2</v>
      </c>
      <c r="K21" s="3" t="s">
        <v>22</v>
      </c>
      <c r="L21" s="8">
        <v>1</v>
      </c>
      <c r="M21" s="5">
        <v>1542.51</v>
      </c>
      <c r="N21" s="5">
        <v>0</v>
      </c>
      <c r="O21" s="8">
        <v>0</v>
      </c>
      <c r="P21" s="5">
        <v>0</v>
      </c>
      <c r="Q21" s="5">
        <v>0</v>
      </c>
      <c r="R21" s="8">
        <v>0</v>
      </c>
      <c r="S21" s="5">
        <v>0</v>
      </c>
      <c r="T21" s="5">
        <v>0</v>
      </c>
      <c r="U21" s="5">
        <v>0</v>
      </c>
    </row>
    <row r="22" spans="1:21" x14ac:dyDescent="0.25">
      <c r="A22" s="2">
        <v>3101</v>
      </c>
      <c r="B22" s="3" t="s">
        <v>12</v>
      </c>
      <c r="C22" s="3" t="s">
        <v>13</v>
      </c>
      <c r="D22" s="2">
        <v>31005</v>
      </c>
      <c r="E22" s="3" t="s">
        <v>14</v>
      </c>
      <c r="F22" s="2">
        <v>354340</v>
      </c>
      <c r="G22" s="3" t="s">
        <v>29</v>
      </c>
      <c r="H22" s="2">
        <v>4</v>
      </c>
      <c r="I22" s="2">
        <v>6</v>
      </c>
      <c r="J22" s="2">
        <v>3</v>
      </c>
      <c r="K22" s="3" t="s">
        <v>17</v>
      </c>
      <c r="L22" s="8">
        <v>2</v>
      </c>
      <c r="M22" s="5">
        <v>11024.03</v>
      </c>
      <c r="N22" s="5">
        <v>3814.72</v>
      </c>
      <c r="O22" s="8">
        <v>0</v>
      </c>
      <c r="P22" s="5">
        <v>0</v>
      </c>
      <c r="Q22" s="5">
        <v>0</v>
      </c>
      <c r="R22" s="8">
        <v>0</v>
      </c>
      <c r="S22" s="5">
        <v>0</v>
      </c>
      <c r="T22" s="5">
        <v>0</v>
      </c>
      <c r="U22" s="5">
        <v>0</v>
      </c>
    </row>
    <row r="23" spans="1:21" x14ac:dyDescent="0.25">
      <c r="A23" s="2">
        <v>3101</v>
      </c>
      <c r="B23" s="3" t="s">
        <v>12</v>
      </c>
      <c r="C23" s="3" t="s">
        <v>13</v>
      </c>
      <c r="D23" s="2">
        <v>31005</v>
      </c>
      <c r="E23" s="3" t="s">
        <v>14</v>
      </c>
      <c r="F23" s="2">
        <v>354340</v>
      </c>
      <c r="G23" s="3" t="s">
        <v>29</v>
      </c>
      <c r="H23" s="2">
        <v>4</v>
      </c>
      <c r="I23" s="2">
        <v>6</v>
      </c>
      <c r="J23" s="2">
        <v>5</v>
      </c>
      <c r="K23" s="3" t="s">
        <v>20</v>
      </c>
      <c r="L23" s="8">
        <v>3</v>
      </c>
      <c r="M23" s="5">
        <v>13774.84</v>
      </c>
      <c r="N23" s="5">
        <v>0</v>
      </c>
      <c r="O23" s="8">
        <v>0</v>
      </c>
      <c r="P23" s="5">
        <v>0</v>
      </c>
      <c r="Q23" s="5">
        <v>0</v>
      </c>
      <c r="R23" s="8">
        <v>0</v>
      </c>
      <c r="S23" s="5">
        <v>0</v>
      </c>
      <c r="T23" s="5">
        <v>0</v>
      </c>
      <c r="U23" s="5">
        <v>0</v>
      </c>
    </row>
    <row r="24" spans="1:21" x14ac:dyDescent="0.25">
      <c r="A24" s="2">
        <v>3101</v>
      </c>
      <c r="B24" s="3" t="s">
        <v>12</v>
      </c>
      <c r="C24" s="3" t="s">
        <v>13</v>
      </c>
      <c r="D24" s="2">
        <v>31005</v>
      </c>
      <c r="E24" s="3" t="s">
        <v>14</v>
      </c>
      <c r="F24" s="2">
        <v>355030</v>
      </c>
      <c r="G24" s="3" t="s">
        <v>30</v>
      </c>
      <c r="H24" s="2">
        <v>4</v>
      </c>
      <c r="I24" s="2">
        <v>6</v>
      </c>
      <c r="J24" s="2">
        <v>3</v>
      </c>
      <c r="K24" s="3" t="s">
        <v>17</v>
      </c>
      <c r="L24" s="8">
        <v>2</v>
      </c>
      <c r="M24" s="5">
        <v>9462.61</v>
      </c>
      <c r="N24" s="5">
        <v>0</v>
      </c>
      <c r="O24" s="8">
        <v>0</v>
      </c>
      <c r="P24" s="5">
        <v>0</v>
      </c>
      <c r="Q24" s="5">
        <v>0</v>
      </c>
      <c r="R24" s="8">
        <v>0</v>
      </c>
      <c r="S24" s="5">
        <v>0</v>
      </c>
      <c r="T24" s="5">
        <v>0</v>
      </c>
      <c r="U24" s="5">
        <v>0</v>
      </c>
    </row>
    <row r="25" spans="1:21" x14ac:dyDescent="0.25">
      <c r="A25" s="2">
        <v>3101</v>
      </c>
      <c r="B25" s="3" t="s">
        <v>12</v>
      </c>
      <c r="C25" s="3" t="s">
        <v>13</v>
      </c>
      <c r="D25" s="2">
        <v>31005</v>
      </c>
      <c r="E25" s="3" t="s">
        <v>14</v>
      </c>
      <c r="F25" s="2">
        <v>355030</v>
      </c>
      <c r="G25" s="3" t="s">
        <v>30</v>
      </c>
      <c r="H25" s="2">
        <v>4</v>
      </c>
      <c r="I25" s="2">
        <v>6</v>
      </c>
      <c r="J25" s="2">
        <v>4</v>
      </c>
      <c r="K25" s="3" t="s">
        <v>18</v>
      </c>
      <c r="L25" s="8">
        <v>1</v>
      </c>
      <c r="M25" s="5">
        <v>4288.8900000000003</v>
      </c>
      <c r="N25" s="5">
        <v>0</v>
      </c>
      <c r="O25" s="8">
        <v>0</v>
      </c>
      <c r="P25" s="5">
        <v>0</v>
      </c>
      <c r="Q25" s="5">
        <v>0</v>
      </c>
      <c r="R25" s="8">
        <v>0</v>
      </c>
      <c r="S25" s="5">
        <v>0</v>
      </c>
      <c r="T25" s="5">
        <v>0</v>
      </c>
      <c r="U25" s="5">
        <v>0</v>
      </c>
    </row>
    <row r="26" spans="1:21" x14ac:dyDescent="0.25">
      <c r="A26" s="2">
        <v>3101</v>
      </c>
      <c r="B26" s="3" t="s">
        <v>12</v>
      </c>
      <c r="C26" s="3" t="s">
        <v>31</v>
      </c>
      <c r="D26" s="2">
        <v>31001</v>
      </c>
      <c r="E26" s="3" t="s">
        <v>32</v>
      </c>
      <c r="F26" s="2">
        <v>310160</v>
      </c>
      <c r="G26" s="3" t="s">
        <v>33</v>
      </c>
      <c r="H26" s="2">
        <v>4</v>
      </c>
      <c r="I26" s="2">
        <v>6</v>
      </c>
      <c r="J26" s="2">
        <v>2</v>
      </c>
      <c r="K26" s="3" t="s">
        <v>22</v>
      </c>
      <c r="L26" s="8">
        <v>27</v>
      </c>
      <c r="M26" s="5">
        <v>24562.14</v>
      </c>
      <c r="N26" s="5">
        <v>2393.6</v>
      </c>
      <c r="O26" s="8">
        <v>6.4999999999999991</v>
      </c>
      <c r="P26" s="5">
        <v>5786.3868000000002</v>
      </c>
      <c r="Q26" s="5">
        <v>260.38740000000001</v>
      </c>
      <c r="R26" s="8">
        <v>7.5</v>
      </c>
      <c r="S26" s="5">
        <v>6676.6008000000002</v>
      </c>
      <c r="T26" s="5">
        <v>300.447</v>
      </c>
      <c r="U26" s="5">
        <v>890.21339999999998</v>
      </c>
    </row>
    <row r="27" spans="1:21" x14ac:dyDescent="0.25">
      <c r="A27" s="2">
        <v>3101</v>
      </c>
      <c r="B27" s="3" t="s">
        <v>12</v>
      </c>
      <c r="C27" s="3" t="s">
        <v>31</v>
      </c>
      <c r="D27" s="2">
        <v>31001</v>
      </c>
      <c r="E27" s="3" t="s">
        <v>32</v>
      </c>
      <c r="F27" s="2">
        <v>310620</v>
      </c>
      <c r="G27" s="3" t="s">
        <v>15</v>
      </c>
      <c r="H27" s="2">
        <v>4</v>
      </c>
      <c r="I27" s="2">
        <v>6</v>
      </c>
      <c r="J27" s="2">
        <v>1</v>
      </c>
      <c r="K27" s="3" t="s">
        <v>16</v>
      </c>
      <c r="L27" s="8">
        <v>1</v>
      </c>
      <c r="M27" s="5">
        <v>5250.04</v>
      </c>
      <c r="N27" s="5">
        <v>0</v>
      </c>
      <c r="O27" s="8">
        <v>0</v>
      </c>
      <c r="P27" s="5">
        <v>0</v>
      </c>
      <c r="Q27" s="5">
        <v>0</v>
      </c>
      <c r="R27" s="8">
        <v>0</v>
      </c>
      <c r="S27" s="5">
        <v>0</v>
      </c>
      <c r="T27" s="5">
        <v>0</v>
      </c>
      <c r="U27" s="5">
        <v>11509.7637</v>
      </c>
    </row>
    <row r="28" spans="1:21" x14ac:dyDescent="0.25">
      <c r="A28" s="2">
        <v>3101</v>
      </c>
      <c r="B28" s="3" t="s">
        <v>12</v>
      </c>
      <c r="C28" s="3" t="s">
        <v>31</v>
      </c>
      <c r="D28" s="2">
        <v>31001</v>
      </c>
      <c r="E28" s="3" t="s">
        <v>32</v>
      </c>
      <c r="F28" s="2">
        <v>313240</v>
      </c>
      <c r="G28" s="3" t="s">
        <v>19</v>
      </c>
      <c r="H28" s="2">
        <v>4</v>
      </c>
      <c r="I28" s="2">
        <v>6</v>
      </c>
      <c r="J28" s="2">
        <v>1</v>
      </c>
      <c r="K28" s="3" t="s">
        <v>16</v>
      </c>
      <c r="L28" s="8">
        <v>1</v>
      </c>
      <c r="M28" s="5">
        <v>9943.9</v>
      </c>
      <c r="N28" s="5">
        <v>0</v>
      </c>
      <c r="O28" s="8">
        <v>0</v>
      </c>
      <c r="P28" s="5">
        <v>0</v>
      </c>
      <c r="Q28" s="5">
        <v>0</v>
      </c>
      <c r="R28" s="8">
        <v>0</v>
      </c>
      <c r="S28" s="5">
        <v>0</v>
      </c>
      <c r="T28" s="5">
        <v>0</v>
      </c>
      <c r="U28" s="5">
        <v>9503.1558000000005</v>
      </c>
    </row>
    <row r="29" spans="1:21" x14ac:dyDescent="0.25">
      <c r="A29" s="2">
        <v>3101</v>
      </c>
      <c r="B29" s="3" t="s">
        <v>12</v>
      </c>
      <c r="C29" s="3" t="s">
        <v>31</v>
      </c>
      <c r="D29" s="2">
        <v>31001</v>
      </c>
      <c r="E29" s="3" t="s">
        <v>32</v>
      </c>
      <c r="F29" s="2">
        <v>313240</v>
      </c>
      <c r="G29" s="3" t="s">
        <v>19</v>
      </c>
      <c r="H29" s="2">
        <v>4</v>
      </c>
      <c r="I29" s="2">
        <v>6</v>
      </c>
      <c r="J29" s="2">
        <v>3</v>
      </c>
      <c r="K29" s="3" t="s">
        <v>17</v>
      </c>
      <c r="L29" s="8">
        <v>3</v>
      </c>
      <c r="M29" s="5">
        <v>16912.439999999999</v>
      </c>
      <c r="N29" s="5">
        <v>1436.16</v>
      </c>
      <c r="O29" s="8">
        <v>0</v>
      </c>
      <c r="P29" s="5">
        <v>0</v>
      </c>
      <c r="Q29" s="5">
        <v>0</v>
      </c>
      <c r="R29" s="8">
        <v>0</v>
      </c>
      <c r="S29" s="5">
        <v>0</v>
      </c>
      <c r="T29" s="5">
        <v>0</v>
      </c>
      <c r="U29" s="5">
        <v>5611.0918000000001</v>
      </c>
    </row>
    <row r="30" spans="1:21" x14ac:dyDescent="0.25">
      <c r="A30" s="2">
        <v>3101</v>
      </c>
      <c r="B30" s="3" t="s">
        <v>12</v>
      </c>
      <c r="C30" s="3" t="s">
        <v>31</v>
      </c>
      <c r="D30" s="2">
        <v>31001</v>
      </c>
      <c r="E30" s="3" t="s">
        <v>32</v>
      </c>
      <c r="F30" s="2">
        <v>314790</v>
      </c>
      <c r="G30" s="3" t="s">
        <v>21</v>
      </c>
      <c r="H30" s="2">
        <v>4</v>
      </c>
      <c r="I30" s="2">
        <v>6</v>
      </c>
      <c r="J30" s="2">
        <v>1</v>
      </c>
      <c r="K30" s="3" t="s">
        <v>16</v>
      </c>
      <c r="L30" s="8">
        <v>4</v>
      </c>
      <c r="M30" s="5">
        <v>28793.72</v>
      </c>
      <c r="N30" s="5">
        <v>0</v>
      </c>
      <c r="O30" s="8">
        <v>0</v>
      </c>
      <c r="P30" s="5">
        <v>0</v>
      </c>
      <c r="Q30" s="5">
        <v>0</v>
      </c>
      <c r="R30" s="8">
        <v>0</v>
      </c>
      <c r="S30" s="5">
        <v>0</v>
      </c>
      <c r="T30" s="5">
        <v>0</v>
      </c>
      <c r="U30" s="5">
        <v>9365.7199999999993</v>
      </c>
    </row>
    <row r="31" spans="1:21" x14ac:dyDescent="0.25">
      <c r="A31" s="2">
        <v>3101</v>
      </c>
      <c r="B31" s="3" t="s">
        <v>12</v>
      </c>
      <c r="C31" s="3" t="s">
        <v>31</v>
      </c>
      <c r="D31" s="2">
        <v>31001</v>
      </c>
      <c r="E31" s="3" t="s">
        <v>32</v>
      </c>
      <c r="F31" s="2">
        <v>314790</v>
      </c>
      <c r="G31" s="3" t="s">
        <v>21</v>
      </c>
      <c r="H31" s="2">
        <v>4</v>
      </c>
      <c r="I31" s="2">
        <v>6</v>
      </c>
      <c r="J31" s="2">
        <v>2</v>
      </c>
      <c r="K31" s="3" t="s">
        <v>22</v>
      </c>
      <c r="L31" s="8">
        <v>2</v>
      </c>
      <c r="M31" s="5">
        <v>1028.72</v>
      </c>
      <c r="N31" s="5">
        <v>0</v>
      </c>
      <c r="O31" s="8">
        <v>0</v>
      </c>
      <c r="P31" s="5">
        <v>0</v>
      </c>
      <c r="Q31" s="5">
        <v>0</v>
      </c>
      <c r="R31" s="8">
        <v>0</v>
      </c>
      <c r="S31" s="5">
        <v>0</v>
      </c>
      <c r="T31" s="5">
        <v>0</v>
      </c>
      <c r="U31" s="5">
        <v>712.49929999999995</v>
      </c>
    </row>
    <row r="32" spans="1:21" x14ac:dyDescent="0.25">
      <c r="A32" s="2">
        <v>3101</v>
      </c>
      <c r="B32" s="3" t="s">
        <v>12</v>
      </c>
      <c r="C32" s="3" t="s">
        <v>31</v>
      </c>
      <c r="D32" s="2">
        <v>31001</v>
      </c>
      <c r="E32" s="3" t="s">
        <v>32</v>
      </c>
      <c r="F32" s="2">
        <v>314790</v>
      </c>
      <c r="G32" s="3" t="s">
        <v>21</v>
      </c>
      <c r="H32" s="2">
        <v>4</v>
      </c>
      <c r="I32" s="2">
        <v>6</v>
      </c>
      <c r="J32" s="2">
        <v>3</v>
      </c>
      <c r="K32" s="3" t="s">
        <v>17</v>
      </c>
      <c r="L32" s="8">
        <v>14</v>
      </c>
      <c r="M32" s="5">
        <v>76614.25</v>
      </c>
      <c r="N32" s="5">
        <v>1723.38</v>
      </c>
      <c r="O32" s="8">
        <v>0</v>
      </c>
      <c r="P32" s="5">
        <v>0</v>
      </c>
      <c r="Q32" s="5">
        <v>0</v>
      </c>
      <c r="R32" s="8">
        <v>0</v>
      </c>
      <c r="S32" s="5">
        <v>0</v>
      </c>
      <c r="T32" s="5">
        <v>0</v>
      </c>
      <c r="U32" s="5">
        <v>6065.5941000000003</v>
      </c>
    </row>
    <row r="33" spans="1:21" x14ac:dyDescent="0.25">
      <c r="A33" s="2">
        <v>3101</v>
      </c>
      <c r="B33" s="3" t="s">
        <v>12</v>
      </c>
      <c r="C33" s="3" t="s">
        <v>31</v>
      </c>
      <c r="D33" s="2">
        <v>31001</v>
      </c>
      <c r="E33" s="3" t="s">
        <v>32</v>
      </c>
      <c r="F33" s="2">
        <v>314790</v>
      </c>
      <c r="G33" s="3" t="s">
        <v>21</v>
      </c>
      <c r="H33" s="2">
        <v>4</v>
      </c>
      <c r="I33" s="2">
        <v>6</v>
      </c>
      <c r="J33" s="2">
        <v>4</v>
      </c>
      <c r="K33" s="3" t="s">
        <v>18</v>
      </c>
      <c r="L33" s="8">
        <v>1</v>
      </c>
      <c r="M33" s="5">
        <v>1777.57</v>
      </c>
      <c r="N33" s="5">
        <v>0</v>
      </c>
      <c r="O33" s="8">
        <v>0</v>
      </c>
      <c r="P33" s="5">
        <v>0</v>
      </c>
      <c r="Q33" s="5">
        <v>0</v>
      </c>
      <c r="R33" s="8">
        <v>0</v>
      </c>
      <c r="S33" s="5">
        <v>0</v>
      </c>
      <c r="T33" s="5">
        <v>0</v>
      </c>
      <c r="U33" s="5">
        <v>4601.2248</v>
      </c>
    </row>
    <row r="34" spans="1:21" x14ac:dyDescent="0.25">
      <c r="A34" s="2">
        <v>3101</v>
      </c>
      <c r="B34" s="3" t="s">
        <v>12</v>
      </c>
      <c r="C34" s="3" t="s">
        <v>31</v>
      </c>
      <c r="D34" s="2">
        <v>31001</v>
      </c>
      <c r="E34" s="3" t="s">
        <v>32</v>
      </c>
      <c r="F34" s="2">
        <v>315180</v>
      </c>
      <c r="G34" s="3" t="s">
        <v>34</v>
      </c>
      <c r="H34" s="2">
        <v>4</v>
      </c>
      <c r="I34" s="2">
        <v>6</v>
      </c>
      <c r="J34" s="2">
        <v>1</v>
      </c>
      <c r="K34" s="3" t="s">
        <v>16</v>
      </c>
      <c r="L34" s="8">
        <v>26</v>
      </c>
      <c r="M34" s="5">
        <v>267509.77</v>
      </c>
      <c r="N34" s="5">
        <v>46435.839999999997</v>
      </c>
      <c r="O34" s="8">
        <v>46.5</v>
      </c>
      <c r="P34" s="5">
        <v>450297.52799999999</v>
      </c>
      <c r="Q34" s="5">
        <v>20263.388999999999</v>
      </c>
      <c r="R34" s="8">
        <v>54.500000000000007</v>
      </c>
      <c r="S34" s="5">
        <v>527768.06999999995</v>
      </c>
      <c r="T34" s="5">
        <v>23749.562999999998</v>
      </c>
      <c r="U34" s="5">
        <v>9683.8178000000007</v>
      </c>
    </row>
    <row r="35" spans="1:21" x14ac:dyDescent="0.25">
      <c r="A35" s="2">
        <v>3101</v>
      </c>
      <c r="B35" s="3" t="s">
        <v>12</v>
      </c>
      <c r="C35" s="3" t="s">
        <v>31</v>
      </c>
      <c r="D35" s="2">
        <v>31001</v>
      </c>
      <c r="E35" s="3" t="s">
        <v>32</v>
      </c>
      <c r="F35" s="2">
        <v>315180</v>
      </c>
      <c r="G35" s="3" t="s">
        <v>34</v>
      </c>
      <c r="H35" s="2">
        <v>4</v>
      </c>
      <c r="I35" s="2">
        <v>6</v>
      </c>
      <c r="J35" s="2">
        <v>2</v>
      </c>
      <c r="K35" s="3" t="s">
        <v>22</v>
      </c>
      <c r="L35" s="8">
        <v>1</v>
      </c>
      <c r="M35" s="5">
        <v>3475.49</v>
      </c>
      <c r="N35" s="5">
        <v>1914.88</v>
      </c>
      <c r="O35" s="8">
        <v>9.5</v>
      </c>
      <c r="P35" s="5">
        <v>10523.8608</v>
      </c>
      <c r="Q35" s="5">
        <v>473.57400000000001</v>
      </c>
      <c r="R35" s="8">
        <v>11.5</v>
      </c>
      <c r="S35" s="5">
        <v>12739.41</v>
      </c>
      <c r="T35" s="5">
        <v>573.27359999999999</v>
      </c>
      <c r="U35" s="5">
        <v>1107.7747999999999</v>
      </c>
    </row>
    <row r="36" spans="1:21" x14ac:dyDescent="0.25">
      <c r="A36" s="2">
        <v>3101</v>
      </c>
      <c r="B36" s="3" t="s">
        <v>12</v>
      </c>
      <c r="C36" s="3" t="s">
        <v>31</v>
      </c>
      <c r="D36" s="2">
        <v>31001</v>
      </c>
      <c r="E36" s="3" t="s">
        <v>32</v>
      </c>
      <c r="F36" s="2">
        <v>315180</v>
      </c>
      <c r="G36" s="3" t="s">
        <v>34</v>
      </c>
      <c r="H36" s="2">
        <v>4</v>
      </c>
      <c r="I36" s="2">
        <v>6</v>
      </c>
      <c r="J36" s="2">
        <v>3</v>
      </c>
      <c r="K36" s="3" t="s">
        <v>17</v>
      </c>
      <c r="L36" s="8">
        <v>41</v>
      </c>
      <c r="M36" s="5">
        <v>214637.6</v>
      </c>
      <c r="N36" s="5">
        <v>48829.440000000002</v>
      </c>
      <c r="O36" s="8">
        <v>60.500000000000007</v>
      </c>
      <c r="P36" s="5">
        <v>339471.054</v>
      </c>
      <c r="Q36" s="5">
        <v>15276.197399999999</v>
      </c>
      <c r="R36" s="8">
        <v>71</v>
      </c>
      <c r="S36" s="5">
        <v>398387.51760000002</v>
      </c>
      <c r="T36" s="5">
        <v>17927.438399999999</v>
      </c>
      <c r="U36" s="5">
        <v>5611.0918000000001</v>
      </c>
    </row>
    <row r="37" spans="1:21" x14ac:dyDescent="0.25">
      <c r="A37" s="2">
        <v>3101</v>
      </c>
      <c r="B37" s="3" t="s">
        <v>12</v>
      </c>
      <c r="C37" s="3" t="s">
        <v>31</v>
      </c>
      <c r="D37" s="2">
        <v>31001</v>
      </c>
      <c r="E37" s="3" t="s">
        <v>32</v>
      </c>
      <c r="F37" s="2">
        <v>315180</v>
      </c>
      <c r="G37" s="3" t="s">
        <v>34</v>
      </c>
      <c r="H37" s="2">
        <v>4</v>
      </c>
      <c r="I37" s="2">
        <v>6</v>
      </c>
      <c r="J37" s="2">
        <v>4</v>
      </c>
      <c r="K37" s="3" t="s">
        <v>18</v>
      </c>
      <c r="L37" s="8">
        <v>0</v>
      </c>
      <c r="M37" s="5">
        <v>0</v>
      </c>
      <c r="N37" s="5">
        <v>0</v>
      </c>
      <c r="O37" s="8">
        <v>9</v>
      </c>
      <c r="P37" s="5">
        <v>38458.3338</v>
      </c>
      <c r="Q37" s="5">
        <v>1730.625</v>
      </c>
      <c r="R37" s="8">
        <v>10.5</v>
      </c>
      <c r="S37" s="5">
        <v>44868.056400000001</v>
      </c>
      <c r="T37" s="5">
        <v>2019.0624</v>
      </c>
      <c r="U37" s="5">
        <v>4273.1481999999996</v>
      </c>
    </row>
    <row r="38" spans="1:21" x14ac:dyDescent="0.25">
      <c r="A38" s="2">
        <v>3101</v>
      </c>
      <c r="B38" s="3" t="s">
        <v>12</v>
      </c>
      <c r="C38" s="3" t="s">
        <v>31</v>
      </c>
      <c r="D38" s="2">
        <v>31001</v>
      </c>
      <c r="E38" s="3" t="s">
        <v>32</v>
      </c>
      <c r="F38" s="2">
        <v>315250</v>
      </c>
      <c r="G38" s="3" t="s">
        <v>23</v>
      </c>
      <c r="H38" s="2">
        <v>4</v>
      </c>
      <c r="I38" s="2">
        <v>6</v>
      </c>
      <c r="J38" s="2">
        <v>1</v>
      </c>
      <c r="K38" s="3" t="s">
        <v>16</v>
      </c>
      <c r="L38" s="8">
        <v>10</v>
      </c>
      <c r="M38" s="5">
        <v>89473.51</v>
      </c>
      <c r="N38" s="5">
        <v>14840.32</v>
      </c>
      <c r="O38" s="8">
        <v>0</v>
      </c>
      <c r="P38" s="5">
        <v>0</v>
      </c>
      <c r="Q38" s="5">
        <v>0</v>
      </c>
      <c r="R38" s="8">
        <v>0</v>
      </c>
      <c r="S38" s="5">
        <v>0</v>
      </c>
      <c r="T38" s="5">
        <v>0</v>
      </c>
      <c r="U38" s="5">
        <v>9682.3176000000003</v>
      </c>
    </row>
    <row r="39" spans="1:21" x14ac:dyDescent="0.25">
      <c r="A39" s="2">
        <v>3101</v>
      </c>
      <c r="B39" s="3" t="s">
        <v>12</v>
      </c>
      <c r="C39" s="3" t="s">
        <v>31</v>
      </c>
      <c r="D39" s="2">
        <v>31001</v>
      </c>
      <c r="E39" s="3" t="s">
        <v>32</v>
      </c>
      <c r="F39" s="2">
        <v>315250</v>
      </c>
      <c r="G39" s="3" t="s">
        <v>23</v>
      </c>
      <c r="H39" s="2">
        <v>4</v>
      </c>
      <c r="I39" s="2">
        <v>6</v>
      </c>
      <c r="J39" s="2">
        <v>3</v>
      </c>
      <c r="K39" s="3" t="s">
        <v>17</v>
      </c>
      <c r="L39" s="8">
        <v>7</v>
      </c>
      <c r="M39" s="5">
        <v>36806.5</v>
      </c>
      <c r="N39" s="5">
        <v>0</v>
      </c>
      <c r="O39" s="8">
        <v>0</v>
      </c>
      <c r="P39" s="5">
        <v>0</v>
      </c>
      <c r="Q39" s="5">
        <v>0</v>
      </c>
      <c r="R39" s="8">
        <v>0</v>
      </c>
      <c r="S39" s="5">
        <v>0</v>
      </c>
      <c r="T39" s="5">
        <v>0</v>
      </c>
      <c r="U39" s="5">
        <v>6272.7227000000003</v>
      </c>
    </row>
    <row r="40" spans="1:21" x14ac:dyDescent="0.25">
      <c r="A40" s="2">
        <v>3101</v>
      </c>
      <c r="B40" s="3" t="s">
        <v>12</v>
      </c>
      <c r="C40" s="3" t="s">
        <v>31</v>
      </c>
      <c r="D40" s="2">
        <v>31001</v>
      </c>
      <c r="E40" s="3" t="s">
        <v>32</v>
      </c>
      <c r="F40" s="2">
        <v>315250</v>
      </c>
      <c r="G40" s="3" t="s">
        <v>23</v>
      </c>
      <c r="H40" s="2">
        <v>4</v>
      </c>
      <c r="I40" s="2">
        <v>6</v>
      </c>
      <c r="J40" s="2">
        <v>4</v>
      </c>
      <c r="K40" s="3" t="s">
        <v>18</v>
      </c>
      <c r="L40" s="8">
        <v>5</v>
      </c>
      <c r="M40" s="5">
        <v>31581.29</v>
      </c>
      <c r="N40" s="5">
        <v>0</v>
      </c>
      <c r="O40" s="8">
        <v>1.9999999999999998</v>
      </c>
      <c r="P40" s="5">
        <v>9126.4968000000008</v>
      </c>
      <c r="Q40" s="5">
        <v>410.69220000000001</v>
      </c>
      <c r="R40" s="8">
        <v>2.5</v>
      </c>
      <c r="S40" s="5">
        <v>11408.120999999999</v>
      </c>
      <c r="T40" s="5">
        <v>513.36540000000002</v>
      </c>
      <c r="U40" s="5">
        <v>4563.2483000000002</v>
      </c>
    </row>
    <row r="41" spans="1:21" x14ac:dyDescent="0.25">
      <c r="A41" s="2">
        <v>3101</v>
      </c>
      <c r="B41" s="3" t="s">
        <v>12</v>
      </c>
      <c r="C41" s="3" t="s">
        <v>31</v>
      </c>
      <c r="D41" s="2">
        <v>31001</v>
      </c>
      <c r="E41" s="3" t="s">
        <v>32</v>
      </c>
      <c r="F41" s="2">
        <v>315250</v>
      </c>
      <c r="G41" s="3" t="s">
        <v>23</v>
      </c>
      <c r="H41" s="2">
        <v>4</v>
      </c>
      <c r="I41" s="2">
        <v>6</v>
      </c>
      <c r="J41" s="2">
        <v>5</v>
      </c>
      <c r="K41" s="3" t="s">
        <v>20</v>
      </c>
      <c r="L41" s="8">
        <v>1</v>
      </c>
      <c r="M41" s="5">
        <v>4603.8</v>
      </c>
      <c r="N41" s="5">
        <v>0</v>
      </c>
      <c r="O41" s="8">
        <v>4.5</v>
      </c>
      <c r="P41" s="5">
        <v>19689.5766</v>
      </c>
      <c r="Q41" s="5">
        <v>886.0308</v>
      </c>
      <c r="R41" s="8">
        <v>5.5</v>
      </c>
      <c r="S41" s="5">
        <v>24065.038199999999</v>
      </c>
      <c r="T41" s="5">
        <v>1082.9268</v>
      </c>
      <c r="U41" s="5">
        <v>4375.4615000000003</v>
      </c>
    </row>
    <row r="42" spans="1:21" x14ac:dyDescent="0.25">
      <c r="A42" s="2">
        <v>3101</v>
      </c>
      <c r="B42" s="3" t="s">
        <v>12</v>
      </c>
      <c r="C42" s="3" t="s">
        <v>31</v>
      </c>
      <c r="D42" s="2">
        <v>31001</v>
      </c>
      <c r="E42" s="3" t="s">
        <v>32</v>
      </c>
      <c r="F42" s="2">
        <v>316470</v>
      </c>
      <c r="G42" s="3" t="s">
        <v>24</v>
      </c>
      <c r="H42" s="2">
        <v>4</v>
      </c>
      <c r="I42" s="2">
        <v>6</v>
      </c>
      <c r="J42" s="2">
        <v>1</v>
      </c>
      <c r="K42" s="3" t="s">
        <v>16</v>
      </c>
      <c r="L42" s="8">
        <v>8</v>
      </c>
      <c r="M42" s="5">
        <v>79491.8</v>
      </c>
      <c r="N42" s="5">
        <v>8616.9599999999991</v>
      </c>
      <c r="O42" s="8">
        <v>0</v>
      </c>
      <c r="P42" s="5">
        <v>0</v>
      </c>
      <c r="Q42" s="5">
        <v>0</v>
      </c>
      <c r="R42" s="8">
        <v>0</v>
      </c>
      <c r="S42" s="5">
        <v>0</v>
      </c>
      <c r="T42" s="5">
        <v>0</v>
      </c>
      <c r="U42" s="5">
        <v>8473.6610999999994</v>
      </c>
    </row>
    <row r="43" spans="1:21" x14ac:dyDescent="0.25">
      <c r="A43" s="2">
        <v>3101</v>
      </c>
      <c r="B43" s="3" t="s">
        <v>12</v>
      </c>
      <c r="C43" s="3" t="s">
        <v>31</v>
      </c>
      <c r="D43" s="2">
        <v>31001</v>
      </c>
      <c r="E43" s="3" t="s">
        <v>32</v>
      </c>
      <c r="F43" s="2">
        <v>316470</v>
      </c>
      <c r="G43" s="3" t="s">
        <v>24</v>
      </c>
      <c r="H43" s="2">
        <v>4</v>
      </c>
      <c r="I43" s="2">
        <v>6</v>
      </c>
      <c r="J43" s="2">
        <v>3</v>
      </c>
      <c r="K43" s="3" t="s">
        <v>17</v>
      </c>
      <c r="L43" s="8">
        <v>5</v>
      </c>
      <c r="M43" s="5">
        <v>28563.67</v>
      </c>
      <c r="N43" s="5">
        <v>1436.16</v>
      </c>
      <c r="O43" s="8">
        <v>0</v>
      </c>
      <c r="P43" s="5">
        <v>0</v>
      </c>
      <c r="Q43" s="5">
        <v>0</v>
      </c>
      <c r="R43" s="8">
        <v>0</v>
      </c>
      <c r="S43" s="5">
        <v>0</v>
      </c>
      <c r="T43" s="5">
        <v>0</v>
      </c>
      <c r="U43" s="5">
        <v>5611.0918000000001</v>
      </c>
    </row>
    <row r="44" spans="1:21" x14ac:dyDescent="0.25">
      <c r="A44" s="2">
        <v>3101</v>
      </c>
      <c r="B44" s="3" t="s">
        <v>12</v>
      </c>
      <c r="C44" s="3" t="s">
        <v>31</v>
      </c>
      <c r="D44" s="2">
        <v>31001</v>
      </c>
      <c r="E44" s="3" t="s">
        <v>32</v>
      </c>
      <c r="F44" s="2">
        <v>317020</v>
      </c>
      <c r="G44" s="3" t="s">
        <v>25</v>
      </c>
      <c r="H44" s="2">
        <v>4</v>
      </c>
      <c r="I44" s="2">
        <v>6</v>
      </c>
      <c r="J44" s="2">
        <v>1</v>
      </c>
      <c r="K44" s="3" t="s">
        <v>16</v>
      </c>
      <c r="L44" s="8">
        <v>0</v>
      </c>
      <c r="M44" s="5">
        <v>0</v>
      </c>
      <c r="N44" s="5">
        <v>0</v>
      </c>
      <c r="O44" s="8">
        <v>3</v>
      </c>
      <c r="P44" s="5">
        <v>41658.424200000001</v>
      </c>
      <c r="Q44" s="5">
        <v>1874.6292000000001</v>
      </c>
      <c r="R44" s="8">
        <v>3.5000000000000004</v>
      </c>
      <c r="S44" s="5">
        <v>48601.494599999998</v>
      </c>
      <c r="T44" s="5">
        <v>2187.0672</v>
      </c>
      <c r="U44" s="5">
        <v>13886.141299999999</v>
      </c>
    </row>
    <row r="45" spans="1:21" x14ac:dyDescent="0.25">
      <c r="A45" s="2">
        <v>3101</v>
      </c>
      <c r="B45" s="3" t="s">
        <v>12</v>
      </c>
      <c r="C45" s="3" t="s">
        <v>31</v>
      </c>
      <c r="D45" s="2">
        <v>31001</v>
      </c>
      <c r="E45" s="3" t="s">
        <v>32</v>
      </c>
      <c r="F45" s="2">
        <v>317070</v>
      </c>
      <c r="G45" s="3" t="s">
        <v>26</v>
      </c>
      <c r="H45" s="2">
        <v>4</v>
      </c>
      <c r="I45" s="2">
        <v>6</v>
      </c>
      <c r="J45" s="2">
        <v>1</v>
      </c>
      <c r="K45" s="3" t="s">
        <v>16</v>
      </c>
      <c r="L45" s="8">
        <v>26</v>
      </c>
      <c r="M45" s="5">
        <v>246065.21</v>
      </c>
      <c r="N45" s="5">
        <v>22731.68</v>
      </c>
      <c r="O45" s="8">
        <v>11.5</v>
      </c>
      <c r="P45" s="5">
        <v>105589.27740000001</v>
      </c>
      <c r="Q45" s="5">
        <v>4751.5176000000001</v>
      </c>
      <c r="R45" s="8">
        <v>13.5</v>
      </c>
      <c r="S45" s="5">
        <v>123952.6302</v>
      </c>
      <c r="T45" s="5">
        <v>5577.8681999999999</v>
      </c>
      <c r="U45" s="5">
        <v>9181.6762999999992</v>
      </c>
    </row>
    <row r="46" spans="1:21" x14ac:dyDescent="0.25">
      <c r="A46" s="2">
        <v>3101</v>
      </c>
      <c r="B46" s="3" t="s">
        <v>12</v>
      </c>
      <c r="C46" s="3" t="s">
        <v>31</v>
      </c>
      <c r="D46" s="2">
        <v>31001</v>
      </c>
      <c r="E46" s="3" t="s">
        <v>32</v>
      </c>
      <c r="F46" s="2">
        <v>317070</v>
      </c>
      <c r="G46" s="3" t="s">
        <v>26</v>
      </c>
      <c r="H46" s="2">
        <v>4</v>
      </c>
      <c r="I46" s="2">
        <v>6</v>
      </c>
      <c r="J46" s="2">
        <v>2</v>
      </c>
      <c r="K46" s="3" t="s">
        <v>22</v>
      </c>
      <c r="L46" s="8">
        <v>3</v>
      </c>
      <c r="M46" s="5">
        <v>6995.53</v>
      </c>
      <c r="N46" s="5">
        <v>957.44</v>
      </c>
      <c r="O46" s="8">
        <v>0</v>
      </c>
      <c r="P46" s="5">
        <v>0</v>
      </c>
      <c r="Q46" s="5">
        <v>0</v>
      </c>
      <c r="R46" s="8">
        <v>0</v>
      </c>
      <c r="S46" s="5">
        <v>0</v>
      </c>
      <c r="T46" s="5">
        <v>0</v>
      </c>
      <c r="U46" s="5">
        <v>1551.1438000000001</v>
      </c>
    </row>
    <row r="47" spans="1:21" x14ac:dyDescent="0.25">
      <c r="A47" s="2">
        <v>3101</v>
      </c>
      <c r="B47" s="3" t="s">
        <v>12</v>
      </c>
      <c r="C47" s="3" t="s">
        <v>31</v>
      </c>
      <c r="D47" s="2">
        <v>31001</v>
      </c>
      <c r="E47" s="3" t="s">
        <v>32</v>
      </c>
      <c r="F47" s="2">
        <v>317070</v>
      </c>
      <c r="G47" s="3" t="s">
        <v>26</v>
      </c>
      <c r="H47" s="2">
        <v>4</v>
      </c>
      <c r="I47" s="2">
        <v>6</v>
      </c>
      <c r="J47" s="2">
        <v>3</v>
      </c>
      <c r="K47" s="3" t="s">
        <v>17</v>
      </c>
      <c r="L47" s="8">
        <v>17</v>
      </c>
      <c r="M47" s="5">
        <v>82435.509999999995</v>
      </c>
      <c r="N47" s="5">
        <v>8694.24</v>
      </c>
      <c r="O47" s="8">
        <v>0</v>
      </c>
      <c r="P47" s="5">
        <v>0</v>
      </c>
      <c r="Q47" s="5">
        <v>0</v>
      </c>
      <c r="R47" s="8">
        <v>0</v>
      </c>
      <c r="S47" s="5">
        <v>0</v>
      </c>
      <c r="T47" s="5">
        <v>0</v>
      </c>
      <c r="U47" s="5">
        <v>5611.0918000000001</v>
      </c>
    </row>
    <row r="48" spans="1:21" x14ac:dyDescent="0.25">
      <c r="A48" s="2">
        <v>3101</v>
      </c>
      <c r="B48" s="3" t="s">
        <v>12</v>
      </c>
      <c r="C48" s="3" t="s">
        <v>31</v>
      </c>
      <c r="D48" s="2">
        <v>31001</v>
      </c>
      <c r="E48" s="3" t="s">
        <v>32</v>
      </c>
      <c r="F48" s="2">
        <v>350550</v>
      </c>
      <c r="G48" s="3" t="s">
        <v>27</v>
      </c>
      <c r="H48" s="2">
        <v>4</v>
      </c>
      <c r="I48" s="2">
        <v>6</v>
      </c>
      <c r="J48" s="2">
        <v>2</v>
      </c>
      <c r="K48" s="3" t="s">
        <v>22</v>
      </c>
      <c r="L48" s="8">
        <v>1</v>
      </c>
      <c r="M48" s="5">
        <v>469.04</v>
      </c>
      <c r="N48" s="5">
        <v>0</v>
      </c>
      <c r="O48" s="8">
        <v>0</v>
      </c>
      <c r="P48" s="5">
        <v>0</v>
      </c>
      <c r="Q48" s="5">
        <v>0</v>
      </c>
      <c r="R48" s="8">
        <v>0</v>
      </c>
      <c r="S48" s="5">
        <v>0</v>
      </c>
      <c r="T48" s="5">
        <v>0</v>
      </c>
      <c r="U48" s="5">
        <v>0</v>
      </c>
    </row>
    <row r="49" spans="1:21" x14ac:dyDescent="0.25">
      <c r="A49" s="2">
        <v>3101</v>
      </c>
      <c r="B49" s="3" t="s">
        <v>12</v>
      </c>
      <c r="C49" s="3" t="s">
        <v>31</v>
      </c>
      <c r="D49" s="2">
        <v>31001</v>
      </c>
      <c r="E49" s="3" t="s">
        <v>32</v>
      </c>
      <c r="F49" s="2">
        <v>354340</v>
      </c>
      <c r="G49" s="3" t="s">
        <v>29</v>
      </c>
      <c r="H49" s="2">
        <v>4</v>
      </c>
      <c r="I49" s="2">
        <v>6</v>
      </c>
      <c r="J49" s="2">
        <v>2</v>
      </c>
      <c r="K49" s="3" t="s">
        <v>22</v>
      </c>
      <c r="L49" s="8">
        <v>1</v>
      </c>
      <c r="M49" s="5">
        <v>1457.57</v>
      </c>
      <c r="N49" s="5">
        <v>0</v>
      </c>
      <c r="O49" s="8">
        <v>0</v>
      </c>
      <c r="P49" s="5">
        <v>0</v>
      </c>
      <c r="Q49" s="5">
        <v>0</v>
      </c>
      <c r="R49" s="8">
        <v>0</v>
      </c>
      <c r="S49" s="5">
        <v>0</v>
      </c>
      <c r="T49" s="5">
        <v>0</v>
      </c>
      <c r="U49" s="5">
        <v>0</v>
      </c>
    </row>
    <row r="50" spans="1:21" x14ac:dyDescent="0.25">
      <c r="A50" s="2">
        <v>3101</v>
      </c>
      <c r="B50" s="3" t="s">
        <v>12</v>
      </c>
      <c r="C50" s="3" t="s">
        <v>31</v>
      </c>
      <c r="D50" s="2">
        <v>31001</v>
      </c>
      <c r="E50" s="3" t="s">
        <v>32</v>
      </c>
      <c r="F50" s="2">
        <v>355030</v>
      </c>
      <c r="G50" s="3" t="s">
        <v>30</v>
      </c>
      <c r="H50" s="2">
        <v>4</v>
      </c>
      <c r="I50" s="2">
        <v>6</v>
      </c>
      <c r="J50" s="2">
        <v>1</v>
      </c>
      <c r="K50" s="3" t="s">
        <v>16</v>
      </c>
      <c r="L50" s="8">
        <v>2</v>
      </c>
      <c r="M50" s="5">
        <v>64645.19</v>
      </c>
      <c r="N50" s="5">
        <v>15767.53</v>
      </c>
      <c r="O50" s="8">
        <v>0</v>
      </c>
      <c r="P50" s="5">
        <v>0</v>
      </c>
      <c r="Q50" s="5">
        <v>0</v>
      </c>
      <c r="R50" s="8">
        <v>0</v>
      </c>
      <c r="S50" s="5">
        <v>0</v>
      </c>
      <c r="T50" s="5">
        <v>0</v>
      </c>
      <c r="U50" s="5">
        <v>0</v>
      </c>
    </row>
    <row r="51" spans="1:21" x14ac:dyDescent="0.25">
      <c r="A51" s="2">
        <v>3101</v>
      </c>
      <c r="B51" s="3" t="s">
        <v>12</v>
      </c>
      <c r="C51" s="3" t="s">
        <v>31</v>
      </c>
      <c r="D51" s="2">
        <v>31002</v>
      </c>
      <c r="E51" s="3" t="s">
        <v>35</v>
      </c>
      <c r="F51" s="2">
        <v>310160</v>
      </c>
      <c r="G51" s="3" t="s">
        <v>33</v>
      </c>
      <c r="H51" s="2">
        <v>4</v>
      </c>
      <c r="I51" s="2">
        <v>6</v>
      </c>
      <c r="J51" s="2">
        <v>2</v>
      </c>
      <c r="K51" s="3" t="s">
        <v>22</v>
      </c>
      <c r="L51" s="8">
        <v>2</v>
      </c>
      <c r="M51" s="5">
        <v>889.28</v>
      </c>
      <c r="N51" s="5">
        <v>0</v>
      </c>
      <c r="O51" s="8">
        <v>0</v>
      </c>
      <c r="P51" s="5">
        <v>0</v>
      </c>
      <c r="Q51" s="5">
        <v>0</v>
      </c>
      <c r="R51" s="8">
        <v>0</v>
      </c>
      <c r="S51" s="5">
        <v>0</v>
      </c>
      <c r="T51" s="5">
        <v>0</v>
      </c>
      <c r="U51" s="5">
        <v>890.21339999999998</v>
      </c>
    </row>
    <row r="52" spans="1:21" x14ac:dyDescent="0.25">
      <c r="A52" s="2">
        <v>3101</v>
      </c>
      <c r="B52" s="3" t="s">
        <v>12</v>
      </c>
      <c r="C52" s="3" t="s">
        <v>31</v>
      </c>
      <c r="D52" s="2">
        <v>31002</v>
      </c>
      <c r="E52" s="3" t="s">
        <v>35</v>
      </c>
      <c r="F52" s="2">
        <v>313240</v>
      </c>
      <c r="G52" s="3" t="s">
        <v>19</v>
      </c>
      <c r="H52" s="2">
        <v>4</v>
      </c>
      <c r="I52" s="2">
        <v>6</v>
      </c>
      <c r="J52" s="2">
        <v>1</v>
      </c>
      <c r="K52" s="3" t="s">
        <v>16</v>
      </c>
      <c r="L52" s="8">
        <v>1</v>
      </c>
      <c r="M52" s="5">
        <v>6018.8</v>
      </c>
      <c r="N52" s="5">
        <v>0</v>
      </c>
      <c r="O52" s="8">
        <v>0</v>
      </c>
      <c r="P52" s="5">
        <v>0</v>
      </c>
      <c r="Q52" s="5">
        <v>0</v>
      </c>
      <c r="R52" s="8">
        <v>0</v>
      </c>
      <c r="S52" s="5">
        <v>0</v>
      </c>
      <c r="T52" s="5">
        <v>0</v>
      </c>
      <c r="U52" s="5">
        <v>9503.1558000000005</v>
      </c>
    </row>
    <row r="53" spans="1:21" x14ac:dyDescent="0.25">
      <c r="A53" s="2">
        <v>3101</v>
      </c>
      <c r="B53" s="3" t="s">
        <v>12</v>
      </c>
      <c r="C53" s="3" t="s">
        <v>31</v>
      </c>
      <c r="D53" s="2">
        <v>31002</v>
      </c>
      <c r="E53" s="3" t="s">
        <v>35</v>
      </c>
      <c r="F53" s="2">
        <v>313240</v>
      </c>
      <c r="G53" s="3" t="s">
        <v>19</v>
      </c>
      <c r="H53" s="2">
        <v>4</v>
      </c>
      <c r="I53" s="2">
        <v>6</v>
      </c>
      <c r="J53" s="2">
        <v>3</v>
      </c>
      <c r="K53" s="3" t="s">
        <v>17</v>
      </c>
      <c r="L53" s="8">
        <v>2</v>
      </c>
      <c r="M53" s="5">
        <v>11287.57</v>
      </c>
      <c r="N53" s="5">
        <v>1914.88</v>
      </c>
      <c r="O53" s="8">
        <v>0</v>
      </c>
      <c r="P53" s="5">
        <v>0</v>
      </c>
      <c r="Q53" s="5">
        <v>0</v>
      </c>
      <c r="R53" s="8">
        <v>0</v>
      </c>
      <c r="S53" s="5">
        <v>0</v>
      </c>
      <c r="T53" s="5">
        <v>0</v>
      </c>
      <c r="U53" s="5">
        <v>5611.0918000000001</v>
      </c>
    </row>
    <row r="54" spans="1:21" x14ac:dyDescent="0.25">
      <c r="A54" s="2">
        <v>3101</v>
      </c>
      <c r="B54" s="3" t="s">
        <v>12</v>
      </c>
      <c r="C54" s="3" t="s">
        <v>31</v>
      </c>
      <c r="D54" s="2">
        <v>31002</v>
      </c>
      <c r="E54" s="3" t="s">
        <v>35</v>
      </c>
      <c r="F54" s="2">
        <v>314790</v>
      </c>
      <c r="G54" s="3" t="s">
        <v>21</v>
      </c>
      <c r="H54" s="2">
        <v>4</v>
      </c>
      <c r="I54" s="2">
        <v>6</v>
      </c>
      <c r="J54" s="2">
        <v>1</v>
      </c>
      <c r="K54" s="3" t="s">
        <v>16</v>
      </c>
      <c r="L54" s="8">
        <v>4</v>
      </c>
      <c r="M54" s="5">
        <v>41360.980000000003</v>
      </c>
      <c r="N54" s="5">
        <v>9191.4</v>
      </c>
      <c r="O54" s="8">
        <v>0</v>
      </c>
      <c r="P54" s="5">
        <v>0</v>
      </c>
      <c r="Q54" s="5">
        <v>0</v>
      </c>
      <c r="R54" s="8">
        <v>0</v>
      </c>
      <c r="S54" s="5">
        <v>0</v>
      </c>
      <c r="T54" s="5">
        <v>0</v>
      </c>
      <c r="U54" s="5">
        <v>9365.7199999999993</v>
      </c>
    </row>
    <row r="55" spans="1:21" x14ac:dyDescent="0.25">
      <c r="A55" s="2">
        <v>3101</v>
      </c>
      <c r="B55" s="3" t="s">
        <v>12</v>
      </c>
      <c r="C55" s="3" t="s">
        <v>31</v>
      </c>
      <c r="D55" s="2">
        <v>31002</v>
      </c>
      <c r="E55" s="3" t="s">
        <v>35</v>
      </c>
      <c r="F55" s="2">
        <v>314790</v>
      </c>
      <c r="G55" s="3" t="s">
        <v>21</v>
      </c>
      <c r="H55" s="2">
        <v>4</v>
      </c>
      <c r="I55" s="2">
        <v>6</v>
      </c>
      <c r="J55" s="2">
        <v>3</v>
      </c>
      <c r="K55" s="3" t="s">
        <v>17</v>
      </c>
      <c r="L55" s="8">
        <v>5</v>
      </c>
      <c r="M55" s="5">
        <v>31811.78</v>
      </c>
      <c r="N55" s="5">
        <v>4021.24</v>
      </c>
      <c r="O55" s="8">
        <v>0</v>
      </c>
      <c r="P55" s="5">
        <v>0</v>
      </c>
      <c r="Q55" s="5">
        <v>0</v>
      </c>
      <c r="R55" s="8">
        <v>0</v>
      </c>
      <c r="S55" s="5">
        <v>0</v>
      </c>
      <c r="T55" s="5">
        <v>0</v>
      </c>
      <c r="U55" s="5">
        <v>6065.5941000000003</v>
      </c>
    </row>
    <row r="56" spans="1:21" x14ac:dyDescent="0.25">
      <c r="A56" s="2">
        <v>3101</v>
      </c>
      <c r="B56" s="3" t="s">
        <v>12</v>
      </c>
      <c r="C56" s="3" t="s">
        <v>31</v>
      </c>
      <c r="D56" s="2">
        <v>31002</v>
      </c>
      <c r="E56" s="3" t="s">
        <v>35</v>
      </c>
      <c r="F56" s="2">
        <v>314790</v>
      </c>
      <c r="G56" s="3" t="s">
        <v>21</v>
      </c>
      <c r="H56" s="2">
        <v>4</v>
      </c>
      <c r="I56" s="2">
        <v>6</v>
      </c>
      <c r="J56" s="2">
        <v>4</v>
      </c>
      <c r="K56" s="3" t="s">
        <v>18</v>
      </c>
      <c r="L56" s="8">
        <v>4</v>
      </c>
      <c r="M56" s="5">
        <v>24162.3</v>
      </c>
      <c r="N56" s="5">
        <v>574.46</v>
      </c>
      <c r="O56" s="8">
        <v>0</v>
      </c>
      <c r="P56" s="5">
        <v>0</v>
      </c>
      <c r="Q56" s="5">
        <v>0</v>
      </c>
      <c r="R56" s="8">
        <v>0</v>
      </c>
      <c r="S56" s="5">
        <v>0</v>
      </c>
      <c r="T56" s="5">
        <v>0</v>
      </c>
      <c r="U56" s="5">
        <v>4601.2248</v>
      </c>
    </row>
    <row r="57" spans="1:21" x14ac:dyDescent="0.25">
      <c r="A57" s="2">
        <v>3101</v>
      </c>
      <c r="B57" s="3" t="s">
        <v>12</v>
      </c>
      <c r="C57" s="3" t="s">
        <v>31</v>
      </c>
      <c r="D57" s="2">
        <v>31002</v>
      </c>
      <c r="E57" s="3" t="s">
        <v>35</v>
      </c>
      <c r="F57" s="2">
        <v>315180</v>
      </c>
      <c r="G57" s="3" t="s">
        <v>34</v>
      </c>
      <c r="H57" s="2">
        <v>4</v>
      </c>
      <c r="I57" s="2">
        <v>6</v>
      </c>
      <c r="J57" s="2">
        <v>1</v>
      </c>
      <c r="K57" s="3" t="s">
        <v>16</v>
      </c>
      <c r="L57" s="8">
        <v>14</v>
      </c>
      <c r="M57" s="5">
        <v>155178.69</v>
      </c>
      <c r="N57" s="5">
        <v>27765.759999999998</v>
      </c>
      <c r="O57" s="8">
        <v>23</v>
      </c>
      <c r="P57" s="5">
        <v>222727.80960000001</v>
      </c>
      <c r="Q57" s="5">
        <v>10022.7516</v>
      </c>
      <c r="R57" s="8">
        <v>27</v>
      </c>
      <c r="S57" s="5">
        <v>261463.08059999999</v>
      </c>
      <c r="T57" s="5">
        <v>11765.838599999999</v>
      </c>
      <c r="U57" s="5">
        <v>9683.8178000000007</v>
      </c>
    </row>
    <row r="58" spans="1:21" x14ac:dyDescent="0.25">
      <c r="A58" s="2">
        <v>3101</v>
      </c>
      <c r="B58" s="3" t="s">
        <v>12</v>
      </c>
      <c r="C58" s="3" t="s">
        <v>31</v>
      </c>
      <c r="D58" s="2">
        <v>31002</v>
      </c>
      <c r="E58" s="3" t="s">
        <v>35</v>
      </c>
      <c r="F58" s="2">
        <v>315180</v>
      </c>
      <c r="G58" s="3" t="s">
        <v>34</v>
      </c>
      <c r="H58" s="2">
        <v>4</v>
      </c>
      <c r="I58" s="2">
        <v>6</v>
      </c>
      <c r="J58" s="2">
        <v>2</v>
      </c>
      <c r="K58" s="3" t="s">
        <v>22</v>
      </c>
      <c r="L58" s="8">
        <v>0</v>
      </c>
      <c r="M58" s="5">
        <v>0</v>
      </c>
      <c r="N58" s="5">
        <v>0</v>
      </c>
      <c r="O58" s="8">
        <v>7.9999999999999991</v>
      </c>
      <c r="P58" s="5">
        <v>8862.1985999999997</v>
      </c>
      <c r="Q58" s="5">
        <v>398.79899999999998</v>
      </c>
      <c r="R58" s="8">
        <v>9.5</v>
      </c>
      <c r="S58" s="5">
        <v>10523.8608</v>
      </c>
      <c r="T58" s="5">
        <v>473.57400000000001</v>
      </c>
      <c r="U58" s="5">
        <v>1107.7747999999999</v>
      </c>
    </row>
    <row r="59" spans="1:21" x14ac:dyDescent="0.25">
      <c r="A59" s="2">
        <v>3101</v>
      </c>
      <c r="B59" s="3" t="s">
        <v>12</v>
      </c>
      <c r="C59" s="3" t="s">
        <v>31</v>
      </c>
      <c r="D59" s="2">
        <v>31002</v>
      </c>
      <c r="E59" s="3" t="s">
        <v>35</v>
      </c>
      <c r="F59" s="2">
        <v>315180</v>
      </c>
      <c r="G59" s="3" t="s">
        <v>34</v>
      </c>
      <c r="H59" s="2">
        <v>4</v>
      </c>
      <c r="I59" s="2">
        <v>6</v>
      </c>
      <c r="J59" s="2">
        <v>3</v>
      </c>
      <c r="K59" s="3" t="s">
        <v>17</v>
      </c>
      <c r="L59" s="8">
        <v>20</v>
      </c>
      <c r="M59" s="5">
        <v>99843.13</v>
      </c>
      <c r="N59" s="5">
        <v>27765.759999999998</v>
      </c>
      <c r="O59" s="8">
        <v>30</v>
      </c>
      <c r="P59" s="5">
        <v>168332.75399999999</v>
      </c>
      <c r="Q59" s="5">
        <v>7574.9741999999997</v>
      </c>
      <c r="R59" s="8">
        <v>35</v>
      </c>
      <c r="S59" s="5">
        <v>196388.21280000001</v>
      </c>
      <c r="T59" s="5">
        <v>8837.4696000000004</v>
      </c>
      <c r="U59" s="5">
        <v>5611.0918000000001</v>
      </c>
    </row>
    <row r="60" spans="1:21" x14ac:dyDescent="0.25">
      <c r="A60" s="2">
        <v>3101</v>
      </c>
      <c r="B60" s="3" t="s">
        <v>12</v>
      </c>
      <c r="C60" s="3" t="s">
        <v>31</v>
      </c>
      <c r="D60" s="2">
        <v>31002</v>
      </c>
      <c r="E60" s="3" t="s">
        <v>35</v>
      </c>
      <c r="F60" s="2">
        <v>315180</v>
      </c>
      <c r="G60" s="3" t="s">
        <v>34</v>
      </c>
      <c r="H60" s="2">
        <v>4</v>
      </c>
      <c r="I60" s="2">
        <v>6</v>
      </c>
      <c r="J60" s="2">
        <v>4</v>
      </c>
      <c r="K60" s="3" t="s">
        <v>18</v>
      </c>
      <c r="L60" s="8">
        <v>0</v>
      </c>
      <c r="M60" s="5">
        <v>0</v>
      </c>
      <c r="N60" s="5">
        <v>0</v>
      </c>
      <c r="O60" s="8">
        <v>4.5</v>
      </c>
      <c r="P60" s="5">
        <v>19229.1672</v>
      </c>
      <c r="Q60" s="5">
        <v>865.31280000000004</v>
      </c>
      <c r="R60" s="8">
        <v>5.5</v>
      </c>
      <c r="S60" s="5">
        <v>23502.314999999999</v>
      </c>
      <c r="T60" s="5">
        <v>1057.6043999999999</v>
      </c>
      <c r="U60" s="5">
        <v>4273.1481999999996</v>
      </c>
    </row>
    <row r="61" spans="1:21" x14ac:dyDescent="0.25">
      <c r="A61" s="2">
        <v>3101</v>
      </c>
      <c r="B61" s="3" t="s">
        <v>12</v>
      </c>
      <c r="C61" s="3" t="s">
        <v>31</v>
      </c>
      <c r="D61" s="2">
        <v>31002</v>
      </c>
      <c r="E61" s="3" t="s">
        <v>35</v>
      </c>
      <c r="F61" s="2">
        <v>315250</v>
      </c>
      <c r="G61" s="3" t="s">
        <v>23</v>
      </c>
      <c r="H61" s="2">
        <v>4</v>
      </c>
      <c r="I61" s="2">
        <v>6</v>
      </c>
      <c r="J61" s="2">
        <v>1</v>
      </c>
      <c r="K61" s="3" t="s">
        <v>16</v>
      </c>
      <c r="L61" s="8">
        <v>8</v>
      </c>
      <c r="M61" s="5">
        <v>50295.44</v>
      </c>
      <c r="N61" s="5">
        <v>0</v>
      </c>
      <c r="O61" s="8">
        <v>0</v>
      </c>
      <c r="P61" s="5">
        <v>0</v>
      </c>
      <c r="Q61" s="5">
        <v>0</v>
      </c>
      <c r="R61" s="8">
        <v>0</v>
      </c>
      <c r="S61" s="5">
        <v>0</v>
      </c>
      <c r="T61" s="5">
        <v>0</v>
      </c>
      <c r="U61" s="5">
        <v>9682.3176000000003</v>
      </c>
    </row>
    <row r="62" spans="1:21" x14ac:dyDescent="0.25">
      <c r="A62" s="2">
        <v>3101</v>
      </c>
      <c r="B62" s="3" t="s">
        <v>12</v>
      </c>
      <c r="C62" s="3" t="s">
        <v>31</v>
      </c>
      <c r="D62" s="2">
        <v>31002</v>
      </c>
      <c r="E62" s="3" t="s">
        <v>35</v>
      </c>
      <c r="F62" s="2">
        <v>315250</v>
      </c>
      <c r="G62" s="3" t="s">
        <v>23</v>
      </c>
      <c r="H62" s="2">
        <v>4</v>
      </c>
      <c r="I62" s="2">
        <v>6</v>
      </c>
      <c r="J62" s="2">
        <v>3</v>
      </c>
      <c r="K62" s="3" t="s">
        <v>17</v>
      </c>
      <c r="L62" s="8">
        <v>2</v>
      </c>
      <c r="M62" s="5">
        <v>10975.14</v>
      </c>
      <c r="N62" s="5">
        <v>0</v>
      </c>
      <c r="O62" s="8">
        <v>0</v>
      </c>
      <c r="P62" s="5">
        <v>0</v>
      </c>
      <c r="Q62" s="5">
        <v>0</v>
      </c>
      <c r="R62" s="8">
        <v>0</v>
      </c>
      <c r="S62" s="5">
        <v>0</v>
      </c>
      <c r="T62" s="5">
        <v>0</v>
      </c>
      <c r="U62" s="5">
        <v>6272.7227000000003</v>
      </c>
    </row>
    <row r="63" spans="1:21" x14ac:dyDescent="0.25">
      <c r="A63" s="2">
        <v>3101</v>
      </c>
      <c r="B63" s="3" t="s">
        <v>12</v>
      </c>
      <c r="C63" s="3" t="s">
        <v>31</v>
      </c>
      <c r="D63" s="2">
        <v>31002</v>
      </c>
      <c r="E63" s="3" t="s">
        <v>35</v>
      </c>
      <c r="F63" s="2">
        <v>315250</v>
      </c>
      <c r="G63" s="3" t="s">
        <v>23</v>
      </c>
      <c r="H63" s="2">
        <v>4</v>
      </c>
      <c r="I63" s="2">
        <v>6</v>
      </c>
      <c r="J63" s="2">
        <v>5</v>
      </c>
      <c r="K63" s="3" t="s">
        <v>20</v>
      </c>
      <c r="L63" s="8">
        <v>0</v>
      </c>
      <c r="M63" s="5">
        <v>0</v>
      </c>
      <c r="N63" s="5">
        <v>0</v>
      </c>
      <c r="O63" s="8">
        <v>2.5</v>
      </c>
      <c r="P63" s="5">
        <v>10938.654</v>
      </c>
      <c r="Q63" s="5">
        <v>492.23939999999999</v>
      </c>
      <c r="R63" s="8">
        <v>2.5</v>
      </c>
      <c r="S63" s="5">
        <v>10938.654</v>
      </c>
      <c r="T63" s="5">
        <v>492.23939999999999</v>
      </c>
      <c r="U63" s="5">
        <v>4375.4615000000003</v>
      </c>
    </row>
    <row r="64" spans="1:21" x14ac:dyDescent="0.25">
      <c r="A64" s="2">
        <v>3101</v>
      </c>
      <c r="B64" s="3" t="s">
        <v>12</v>
      </c>
      <c r="C64" s="3" t="s">
        <v>31</v>
      </c>
      <c r="D64" s="2">
        <v>31002</v>
      </c>
      <c r="E64" s="3" t="s">
        <v>35</v>
      </c>
      <c r="F64" s="2">
        <v>316470</v>
      </c>
      <c r="G64" s="3" t="s">
        <v>24</v>
      </c>
      <c r="H64" s="2">
        <v>4</v>
      </c>
      <c r="I64" s="2">
        <v>6</v>
      </c>
      <c r="J64" s="2">
        <v>1</v>
      </c>
      <c r="K64" s="3" t="s">
        <v>16</v>
      </c>
      <c r="L64" s="8">
        <v>9</v>
      </c>
      <c r="M64" s="5">
        <v>88185.89</v>
      </c>
      <c r="N64" s="5">
        <v>6223.36</v>
      </c>
      <c r="O64" s="8">
        <v>5.5</v>
      </c>
      <c r="P64" s="5">
        <v>46605.136200000001</v>
      </c>
      <c r="Q64" s="5">
        <v>2097.2310000000002</v>
      </c>
      <c r="R64" s="8">
        <v>6.4999999999999991</v>
      </c>
      <c r="S64" s="5">
        <v>55078.796999999999</v>
      </c>
      <c r="T64" s="5">
        <v>2478.5459999999998</v>
      </c>
      <c r="U64" s="5">
        <v>8473.6610999999994</v>
      </c>
    </row>
    <row r="65" spans="1:21" x14ac:dyDescent="0.25">
      <c r="A65" s="2">
        <v>3101</v>
      </c>
      <c r="B65" s="3" t="s">
        <v>12</v>
      </c>
      <c r="C65" s="3" t="s">
        <v>31</v>
      </c>
      <c r="D65" s="2">
        <v>31002</v>
      </c>
      <c r="E65" s="3" t="s">
        <v>35</v>
      </c>
      <c r="F65" s="2">
        <v>316470</v>
      </c>
      <c r="G65" s="3" t="s">
        <v>24</v>
      </c>
      <c r="H65" s="2">
        <v>4</v>
      </c>
      <c r="I65" s="2">
        <v>6</v>
      </c>
      <c r="J65" s="2">
        <v>2</v>
      </c>
      <c r="K65" s="3" t="s">
        <v>22</v>
      </c>
      <c r="L65" s="8">
        <v>2</v>
      </c>
      <c r="M65" s="5">
        <v>4648.3999999999996</v>
      </c>
      <c r="N65" s="5">
        <v>1436.16</v>
      </c>
      <c r="O65" s="8">
        <v>0</v>
      </c>
      <c r="P65" s="5">
        <v>0</v>
      </c>
      <c r="Q65" s="5">
        <v>0</v>
      </c>
      <c r="R65" s="8">
        <v>0</v>
      </c>
      <c r="S65" s="5">
        <v>0</v>
      </c>
      <c r="T65" s="5">
        <v>0</v>
      </c>
      <c r="U65" s="5">
        <v>1978.02</v>
      </c>
    </row>
    <row r="66" spans="1:21" x14ac:dyDescent="0.25">
      <c r="A66" s="2">
        <v>3101</v>
      </c>
      <c r="B66" s="3" t="s">
        <v>12</v>
      </c>
      <c r="C66" s="3" t="s">
        <v>31</v>
      </c>
      <c r="D66" s="2">
        <v>31002</v>
      </c>
      <c r="E66" s="3" t="s">
        <v>35</v>
      </c>
      <c r="F66" s="2">
        <v>316470</v>
      </c>
      <c r="G66" s="3" t="s">
        <v>24</v>
      </c>
      <c r="H66" s="2">
        <v>4</v>
      </c>
      <c r="I66" s="2">
        <v>6</v>
      </c>
      <c r="J66" s="2">
        <v>3</v>
      </c>
      <c r="K66" s="3" t="s">
        <v>17</v>
      </c>
      <c r="L66" s="8">
        <v>26</v>
      </c>
      <c r="M66" s="5">
        <v>137257.57</v>
      </c>
      <c r="N66" s="5">
        <v>16276.48</v>
      </c>
      <c r="O66" s="8">
        <v>0</v>
      </c>
      <c r="P66" s="5">
        <v>0</v>
      </c>
      <c r="Q66" s="5">
        <v>0</v>
      </c>
      <c r="R66" s="8">
        <v>0</v>
      </c>
      <c r="S66" s="5">
        <v>0</v>
      </c>
      <c r="T66" s="5">
        <v>0</v>
      </c>
      <c r="U66" s="5">
        <v>5611.0918000000001</v>
      </c>
    </row>
    <row r="67" spans="1:21" x14ac:dyDescent="0.25">
      <c r="A67" s="2">
        <v>3101</v>
      </c>
      <c r="B67" s="3" t="s">
        <v>12</v>
      </c>
      <c r="C67" s="3" t="s">
        <v>31</v>
      </c>
      <c r="D67" s="2">
        <v>31002</v>
      </c>
      <c r="E67" s="3" t="s">
        <v>35</v>
      </c>
      <c r="F67" s="2">
        <v>316470</v>
      </c>
      <c r="G67" s="3" t="s">
        <v>24</v>
      </c>
      <c r="H67" s="2">
        <v>4</v>
      </c>
      <c r="I67" s="2">
        <v>6</v>
      </c>
      <c r="J67" s="2">
        <v>4</v>
      </c>
      <c r="K67" s="3" t="s">
        <v>18</v>
      </c>
      <c r="L67" s="8">
        <v>0</v>
      </c>
      <c r="M67" s="5">
        <v>0</v>
      </c>
      <c r="N67" s="5">
        <v>0</v>
      </c>
      <c r="O67" s="8">
        <v>0.99999999999999989</v>
      </c>
      <c r="P67" s="5">
        <v>4273.1484</v>
      </c>
      <c r="Q67" s="5">
        <v>192.29159999999999</v>
      </c>
      <c r="R67" s="8">
        <v>0.99999999999999989</v>
      </c>
      <c r="S67" s="5">
        <v>4273.1484</v>
      </c>
      <c r="T67" s="5">
        <v>192.29159999999999</v>
      </c>
      <c r="U67" s="5">
        <v>4273.1481999999996</v>
      </c>
    </row>
    <row r="68" spans="1:21" x14ac:dyDescent="0.25">
      <c r="A68" s="2">
        <v>3101</v>
      </c>
      <c r="B68" s="3" t="s">
        <v>12</v>
      </c>
      <c r="C68" s="3" t="s">
        <v>31</v>
      </c>
      <c r="D68" s="2">
        <v>31002</v>
      </c>
      <c r="E68" s="3" t="s">
        <v>35</v>
      </c>
      <c r="F68" s="2">
        <v>317020</v>
      </c>
      <c r="G68" s="3" t="s">
        <v>25</v>
      </c>
      <c r="H68" s="2">
        <v>4</v>
      </c>
      <c r="I68" s="2">
        <v>6</v>
      </c>
      <c r="J68" s="2">
        <v>1</v>
      </c>
      <c r="K68" s="3" t="s">
        <v>16</v>
      </c>
      <c r="L68" s="8">
        <v>0</v>
      </c>
      <c r="M68" s="5">
        <v>0</v>
      </c>
      <c r="N68" s="5">
        <v>0</v>
      </c>
      <c r="O68" s="8">
        <v>1.5</v>
      </c>
      <c r="P68" s="5">
        <v>20829.211800000001</v>
      </c>
      <c r="Q68" s="5">
        <v>937.31460000000004</v>
      </c>
      <c r="R68" s="8">
        <v>1.9999999999999998</v>
      </c>
      <c r="S68" s="5">
        <v>27772.282800000001</v>
      </c>
      <c r="T68" s="5">
        <v>1249.7526</v>
      </c>
      <c r="U68" s="5">
        <v>13886.141299999999</v>
      </c>
    </row>
    <row r="69" spans="1:21" x14ac:dyDescent="0.25">
      <c r="A69" s="2">
        <v>3101</v>
      </c>
      <c r="B69" s="3" t="s">
        <v>12</v>
      </c>
      <c r="C69" s="3" t="s">
        <v>31</v>
      </c>
      <c r="D69" s="2">
        <v>31002</v>
      </c>
      <c r="E69" s="3" t="s">
        <v>35</v>
      </c>
      <c r="F69" s="2">
        <v>317070</v>
      </c>
      <c r="G69" s="3" t="s">
        <v>26</v>
      </c>
      <c r="H69" s="2">
        <v>4</v>
      </c>
      <c r="I69" s="2">
        <v>6</v>
      </c>
      <c r="J69" s="2">
        <v>1</v>
      </c>
      <c r="K69" s="3" t="s">
        <v>16</v>
      </c>
      <c r="L69" s="8">
        <v>4</v>
      </c>
      <c r="M69" s="5">
        <v>39975.910000000003</v>
      </c>
      <c r="N69" s="5">
        <v>4787.2</v>
      </c>
      <c r="O69" s="8">
        <v>0</v>
      </c>
      <c r="P69" s="5">
        <v>0</v>
      </c>
      <c r="Q69" s="5">
        <v>0</v>
      </c>
      <c r="R69" s="8">
        <v>0</v>
      </c>
      <c r="S69" s="5">
        <v>0</v>
      </c>
      <c r="T69" s="5">
        <v>0</v>
      </c>
      <c r="U69" s="5">
        <v>9181.6762999999992</v>
      </c>
    </row>
    <row r="70" spans="1:21" x14ac:dyDescent="0.25">
      <c r="A70" s="2">
        <v>3101</v>
      </c>
      <c r="B70" s="3" t="s">
        <v>12</v>
      </c>
      <c r="C70" s="3" t="s">
        <v>31</v>
      </c>
      <c r="D70" s="2">
        <v>31002</v>
      </c>
      <c r="E70" s="3" t="s">
        <v>35</v>
      </c>
      <c r="F70" s="2">
        <v>350950</v>
      </c>
      <c r="G70" s="3" t="s">
        <v>36</v>
      </c>
      <c r="H70" s="2">
        <v>4</v>
      </c>
      <c r="I70" s="2">
        <v>6</v>
      </c>
      <c r="J70" s="2">
        <v>1</v>
      </c>
      <c r="K70" s="3" t="s">
        <v>16</v>
      </c>
      <c r="L70" s="8">
        <v>1</v>
      </c>
      <c r="M70" s="5">
        <v>5970.4</v>
      </c>
      <c r="N70" s="5">
        <v>0</v>
      </c>
      <c r="O70" s="8">
        <v>0</v>
      </c>
      <c r="P70" s="5">
        <v>0</v>
      </c>
      <c r="Q70" s="5">
        <v>0</v>
      </c>
      <c r="R70" s="8">
        <v>0</v>
      </c>
      <c r="S70" s="5">
        <v>0</v>
      </c>
      <c r="T70" s="5">
        <v>0</v>
      </c>
      <c r="U70" s="5">
        <v>0</v>
      </c>
    </row>
    <row r="71" spans="1:21" x14ac:dyDescent="0.25">
      <c r="A71" s="2">
        <v>3101</v>
      </c>
      <c r="B71" s="3" t="s">
        <v>12</v>
      </c>
      <c r="C71" s="3" t="s">
        <v>31</v>
      </c>
      <c r="D71" s="2">
        <v>31002</v>
      </c>
      <c r="E71" s="3" t="s">
        <v>35</v>
      </c>
      <c r="F71" s="2">
        <v>352530</v>
      </c>
      <c r="G71" s="3" t="s">
        <v>37</v>
      </c>
      <c r="H71" s="2">
        <v>4</v>
      </c>
      <c r="I71" s="2">
        <v>6</v>
      </c>
      <c r="J71" s="2">
        <v>2</v>
      </c>
      <c r="K71" s="3" t="s">
        <v>22</v>
      </c>
      <c r="L71" s="8">
        <v>1</v>
      </c>
      <c r="M71" s="5">
        <v>428.64</v>
      </c>
      <c r="N71" s="5">
        <v>0</v>
      </c>
      <c r="O71" s="8">
        <v>0</v>
      </c>
      <c r="P71" s="5">
        <v>0</v>
      </c>
      <c r="Q71" s="5">
        <v>0</v>
      </c>
      <c r="R71" s="8">
        <v>0</v>
      </c>
      <c r="S71" s="5">
        <v>0</v>
      </c>
      <c r="T71" s="5">
        <v>0</v>
      </c>
      <c r="U71" s="5">
        <v>0</v>
      </c>
    </row>
    <row r="72" spans="1:21" x14ac:dyDescent="0.25">
      <c r="A72" s="2">
        <v>3101</v>
      </c>
      <c r="B72" s="3" t="s">
        <v>12</v>
      </c>
      <c r="C72" s="3" t="s">
        <v>31</v>
      </c>
      <c r="D72" s="2">
        <v>31002</v>
      </c>
      <c r="E72" s="3" t="s">
        <v>35</v>
      </c>
      <c r="F72" s="2">
        <v>354340</v>
      </c>
      <c r="G72" s="3" t="s">
        <v>29</v>
      </c>
      <c r="H72" s="2">
        <v>4</v>
      </c>
      <c r="I72" s="2">
        <v>6</v>
      </c>
      <c r="J72" s="2">
        <v>3</v>
      </c>
      <c r="K72" s="3" t="s">
        <v>17</v>
      </c>
      <c r="L72" s="8">
        <v>1</v>
      </c>
      <c r="M72" s="5">
        <v>6953.48</v>
      </c>
      <c r="N72" s="5">
        <v>3051.77</v>
      </c>
      <c r="O72" s="8">
        <v>0</v>
      </c>
      <c r="P72" s="5">
        <v>0</v>
      </c>
      <c r="Q72" s="5">
        <v>0</v>
      </c>
      <c r="R72" s="8">
        <v>0</v>
      </c>
      <c r="S72" s="5">
        <v>0</v>
      </c>
      <c r="T72" s="5">
        <v>0</v>
      </c>
      <c r="U72" s="5">
        <v>0</v>
      </c>
    </row>
    <row r="73" spans="1:21" x14ac:dyDescent="0.25">
      <c r="A73" s="2">
        <v>3101</v>
      </c>
      <c r="B73" s="3" t="s">
        <v>12</v>
      </c>
      <c r="C73" s="3" t="s">
        <v>31</v>
      </c>
      <c r="D73" s="2">
        <v>31002</v>
      </c>
      <c r="E73" s="3" t="s">
        <v>35</v>
      </c>
      <c r="F73" s="2">
        <v>355030</v>
      </c>
      <c r="G73" s="3" t="s">
        <v>30</v>
      </c>
      <c r="H73" s="2">
        <v>4</v>
      </c>
      <c r="I73" s="2">
        <v>6</v>
      </c>
      <c r="J73" s="2">
        <v>1</v>
      </c>
      <c r="K73" s="3" t="s">
        <v>16</v>
      </c>
      <c r="L73" s="8">
        <v>1</v>
      </c>
      <c r="M73" s="5">
        <v>10093.58</v>
      </c>
      <c r="N73" s="5">
        <v>1525.89</v>
      </c>
      <c r="O73" s="8">
        <v>0</v>
      </c>
      <c r="P73" s="5">
        <v>0</v>
      </c>
      <c r="Q73" s="5">
        <v>0</v>
      </c>
      <c r="R73" s="8">
        <v>0</v>
      </c>
      <c r="S73" s="5">
        <v>0</v>
      </c>
      <c r="T73" s="5">
        <v>0</v>
      </c>
      <c r="U73" s="5">
        <v>0</v>
      </c>
    </row>
    <row r="74" spans="1:21" x14ac:dyDescent="0.25">
      <c r="A74" s="2">
        <v>3101</v>
      </c>
      <c r="B74" s="3" t="s">
        <v>12</v>
      </c>
      <c r="C74" s="3" t="s">
        <v>31</v>
      </c>
      <c r="D74" s="2">
        <v>31002</v>
      </c>
      <c r="E74" s="3" t="s">
        <v>35</v>
      </c>
      <c r="F74" s="2">
        <v>355030</v>
      </c>
      <c r="G74" s="3" t="s">
        <v>30</v>
      </c>
      <c r="H74" s="2">
        <v>4</v>
      </c>
      <c r="I74" s="2">
        <v>6</v>
      </c>
      <c r="J74" s="2">
        <v>3</v>
      </c>
      <c r="K74" s="3" t="s">
        <v>17</v>
      </c>
      <c r="L74" s="8">
        <v>3</v>
      </c>
      <c r="M74" s="5">
        <v>18903.36</v>
      </c>
      <c r="N74" s="5">
        <v>0</v>
      </c>
      <c r="O74" s="8">
        <v>0</v>
      </c>
      <c r="P74" s="5">
        <v>0</v>
      </c>
      <c r="Q74" s="5">
        <v>0</v>
      </c>
      <c r="R74" s="8">
        <v>0</v>
      </c>
      <c r="S74" s="5">
        <v>0</v>
      </c>
      <c r="T74" s="5">
        <v>0</v>
      </c>
      <c r="U74" s="5">
        <v>0</v>
      </c>
    </row>
    <row r="75" spans="1:21" x14ac:dyDescent="0.25">
      <c r="A75" s="2">
        <v>3101</v>
      </c>
      <c r="B75" s="3" t="s">
        <v>12</v>
      </c>
      <c r="C75" s="3" t="s">
        <v>31</v>
      </c>
      <c r="D75" s="2">
        <v>31009</v>
      </c>
      <c r="E75" s="3" t="s">
        <v>24</v>
      </c>
      <c r="F75" s="2">
        <v>314790</v>
      </c>
      <c r="G75" s="3" t="s">
        <v>21</v>
      </c>
      <c r="H75" s="2">
        <v>4</v>
      </c>
      <c r="I75" s="2">
        <v>6</v>
      </c>
      <c r="J75" s="2">
        <v>1</v>
      </c>
      <c r="K75" s="3" t="s">
        <v>16</v>
      </c>
      <c r="L75" s="8">
        <v>5</v>
      </c>
      <c r="M75" s="5">
        <v>62197.120000000003</v>
      </c>
      <c r="N75" s="5">
        <v>34467.81</v>
      </c>
      <c r="O75" s="8">
        <v>0</v>
      </c>
      <c r="P75" s="5">
        <v>0</v>
      </c>
      <c r="Q75" s="5">
        <v>0</v>
      </c>
      <c r="R75" s="8">
        <v>0</v>
      </c>
      <c r="S75" s="5">
        <v>0</v>
      </c>
      <c r="T75" s="5">
        <v>0</v>
      </c>
      <c r="U75" s="5">
        <v>9365.7199999999993</v>
      </c>
    </row>
    <row r="76" spans="1:21" x14ac:dyDescent="0.25">
      <c r="A76" s="2">
        <v>3101</v>
      </c>
      <c r="B76" s="3" t="s">
        <v>12</v>
      </c>
      <c r="C76" s="3" t="s">
        <v>31</v>
      </c>
      <c r="D76" s="2">
        <v>31009</v>
      </c>
      <c r="E76" s="3" t="s">
        <v>24</v>
      </c>
      <c r="F76" s="2">
        <v>314790</v>
      </c>
      <c r="G76" s="3" t="s">
        <v>21</v>
      </c>
      <c r="H76" s="2">
        <v>4</v>
      </c>
      <c r="I76" s="2">
        <v>6</v>
      </c>
      <c r="J76" s="2">
        <v>2</v>
      </c>
      <c r="K76" s="3" t="s">
        <v>22</v>
      </c>
      <c r="L76" s="8">
        <v>2</v>
      </c>
      <c r="M76" s="5">
        <v>1028.72</v>
      </c>
      <c r="N76" s="5">
        <v>0</v>
      </c>
      <c r="O76" s="8">
        <v>0</v>
      </c>
      <c r="P76" s="5">
        <v>0</v>
      </c>
      <c r="Q76" s="5">
        <v>0</v>
      </c>
      <c r="R76" s="8">
        <v>0</v>
      </c>
      <c r="S76" s="5">
        <v>0</v>
      </c>
      <c r="T76" s="5">
        <v>0</v>
      </c>
      <c r="U76" s="5">
        <v>712.49929999999995</v>
      </c>
    </row>
    <row r="77" spans="1:21" x14ac:dyDescent="0.25">
      <c r="A77" s="2">
        <v>3101</v>
      </c>
      <c r="B77" s="3" t="s">
        <v>12</v>
      </c>
      <c r="C77" s="3" t="s">
        <v>31</v>
      </c>
      <c r="D77" s="2">
        <v>31009</v>
      </c>
      <c r="E77" s="3" t="s">
        <v>24</v>
      </c>
      <c r="F77" s="2">
        <v>314790</v>
      </c>
      <c r="G77" s="3" t="s">
        <v>21</v>
      </c>
      <c r="H77" s="2">
        <v>4</v>
      </c>
      <c r="I77" s="2">
        <v>6</v>
      </c>
      <c r="J77" s="2">
        <v>3</v>
      </c>
      <c r="K77" s="3" t="s">
        <v>17</v>
      </c>
      <c r="L77" s="8">
        <v>7</v>
      </c>
      <c r="M77" s="5">
        <v>38462.239999999998</v>
      </c>
      <c r="N77" s="5">
        <v>9191.41</v>
      </c>
      <c r="O77" s="8">
        <v>0</v>
      </c>
      <c r="P77" s="5">
        <v>0</v>
      </c>
      <c r="Q77" s="5">
        <v>0</v>
      </c>
      <c r="R77" s="8">
        <v>0</v>
      </c>
      <c r="S77" s="5">
        <v>0</v>
      </c>
      <c r="T77" s="5">
        <v>0</v>
      </c>
      <c r="U77" s="5">
        <v>6065.5941000000003</v>
      </c>
    </row>
    <row r="78" spans="1:21" x14ac:dyDescent="0.25">
      <c r="A78" s="2">
        <v>3101</v>
      </c>
      <c r="B78" s="3" t="s">
        <v>12</v>
      </c>
      <c r="C78" s="3" t="s">
        <v>31</v>
      </c>
      <c r="D78" s="2">
        <v>31009</v>
      </c>
      <c r="E78" s="3" t="s">
        <v>24</v>
      </c>
      <c r="F78" s="2">
        <v>315250</v>
      </c>
      <c r="G78" s="3" t="s">
        <v>23</v>
      </c>
      <c r="H78" s="2">
        <v>4</v>
      </c>
      <c r="I78" s="2">
        <v>6</v>
      </c>
      <c r="J78" s="2">
        <v>1</v>
      </c>
      <c r="K78" s="3" t="s">
        <v>16</v>
      </c>
      <c r="L78" s="8">
        <v>1</v>
      </c>
      <c r="M78" s="5">
        <v>6001.55</v>
      </c>
      <c r="N78" s="5">
        <v>0</v>
      </c>
      <c r="O78" s="8">
        <v>0</v>
      </c>
      <c r="P78" s="5">
        <v>0</v>
      </c>
      <c r="Q78" s="5">
        <v>0</v>
      </c>
      <c r="R78" s="8">
        <v>0</v>
      </c>
      <c r="S78" s="5">
        <v>0</v>
      </c>
      <c r="T78" s="5">
        <v>0</v>
      </c>
      <c r="U78" s="5">
        <v>9682.3176000000003</v>
      </c>
    </row>
    <row r="79" spans="1:21" x14ac:dyDescent="0.25">
      <c r="A79" s="2">
        <v>3101</v>
      </c>
      <c r="B79" s="3" t="s">
        <v>12</v>
      </c>
      <c r="C79" s="3" t="s">
        <v>31</v>
      </c>
      <c r="D79" s="2">
        <v>31009</v>
      </c>
      <c r="E79" s="3" t="s">
        <v>24</v>
      </c>
      <c r="F79" s="2">
        <v>315250</v>
      </c>
      <c r="G79" s="3" t="s">
        <v>23</v>
      </c>
      <c r="H79" s="2">
        <v>4</v>
      </c>
      <c r="I79" s="2">
        <v>6</v>
      </c>
      <c r="J79" s="2">
        <v>5</v>
      </c>
      <c r="K79" s="3" t="s">
        <v>20</v>
      </c>
      <c r="L79" s="8">
        <v>0</v>
      </c>
      <c r="M79" s="5">
        <v>0</v>
      </c>
      <c r="N79" s="5">
        <v>0</v>
      </c>
      <c r="O79" s="8">
        <v>1.9999999999999998</v>
      </c>
      <c r="P79" s="5">
        <v>8750.9231999999993</v>
      </c>
      <c r="Q79" s="5">
        <v>393.79140000000001</v>
      </c>
      <c r="R79" s="8">
        <v>1.9999999999999998</v>
      </c>
      <c r="S79" s="5">
        <v>8750.9231999999993</v>
      </c>
      <c r="T79" s="5">
        <v>393.79140000000001</v>
      </c>
      <c r="U79" s="5">
        <v>4375.4615000000003</v>
      </c>
    </row>
    <row r="80" spans="1:21" x14ac:dyDescent="0.25">
      <c r="A80" s="2">
        <v>3101</v>
      </c>
      <c r="B80" s="3" t="s">
        <v>12</v>
      </c>
      <c r="C80" s="3" t="s">
        <v>31</v>
      </c>
      <c r="D80" s="2">
        <v>31009</v>
      </c>
      <c r="E80" s="3" t="s">
        <v>24</v>
      </c>
      <c r="F80" s="2">
        <v>316470</v>
      </c>
      <c r="G80" s="3" t="s">
        <v>24</v>
      </c>
      <c r="H80" s="2">
        <v>4</v>
      </c>
      <c r="I80" s="2">
        <v>6</v>
      </c>
      <c r="J80" s="2">
        <v>1</v>
      </c>
      <c r="K80" s="3" t="s">
        <v>16</v>
      </c>
      <c r="L80" s="8">
        <v>32</v>
      </c>
      <c r="M80" s="5">
        <v>339778.99</v>
      </c>
      <c r="N80" s="5">
        <v>47872</v>
      </c>
      <c r="O80" s="8">
        <v>22.5</v>
      </c>
      <c r="P80" s="5">
        <v>190657.37460000001</v>
      </c>
      <c r="Q80" s="5">
        <v>8579.5817999999999</v>
      </c>
      <c r="R80" s="8">
        <v>26.500000000000004</v>
      </c>
      <c r="S80" s="5">
        <v>224552.019</v>
      </c>
      <c r="T80" s="5">
        <v>10104.8406</v>
      </c>
      <c r="U80" s="5">
        <v>8473.6610999999994</v>
      </c>
    </row>
    <row r="81" spans="1:21" x14ac:dyDescent="0.25">
      <c r="A81" s="2">
        <v>3101</v>
      </c>
      <c r="B81" s="3" t="s">
        <v>12</v>
      </c>
      <c r="C81" s="3" t="s">
        <v>31</v>
      </c>
      <c r="D81" s="2">
        <v>31009</v>
      </c>
      <c r="E81" s="3" t="s">
        <v>24</v>
      </c>
      <c r="F81" s="2">
        <v>316470</v>
      </c>
      <c r="G81" s="3" t="s">
        <v>24</v>
      </c>
      <c r="H81" s="2">
        <v>4</v>
      </c>
      <c r="I81" s="2">
        <v>6</v>
      </c>
      <c r="J81" s="2">
        <v>2</v>
      </c>
      <c r="K81" s="3" t="s">
        <v>22</v>
      </c>
      <c r="L81" s="8">
        <v>10</v>
      </c>
      <c r="M81" s="5">
        <v>20781.330000000002</v>
      </c>
      <c r="N81" s="5">
        <v>9574.4</v>
      </c>
      <c r="O81" s="8">
        <v>6</v>
      </c>
      <c r="P81" s="5">
        <v>11868.12</v>
      </c>
      <c r="Q81" s="5">
        <v>534.06539999999995</v>
      </c>
      <c r="R81" s="8">
        <v>7.5</v>
      </c>
      <c r="S81" s="5">
        <v>14835.15</v>
      </c>
      <c r="T81" s="5">
        <v>667.58159999999998</v>
      </c>
      <c r="U81" s="5">
        <v>1978.02</v>
      </c>
    </row>
    <row r="82" spans="1:21" x14ac:dyDescent="0.25">
      <c r="A82" s="2">
        <v>3101</v>
      </c>
      <c r="B82" s="3" t="s">
        <v>12</v>
      </c>
      <c r="C82" s="3" t="s">
        <v>31</v>
      </c>
      <c r="D82" s="2">
        <v>31009</v>
      </c>
      <c r="E82" s="3" t="s">
        <v>24</v>
      </c>
      <c r="F82" s="2">
        <v>316470</v>
      </c>
      <c r="G82" s="3" t="s">
        <v>24</v>
      </c>
      <c r="H82" s="2">
        <v>4</v>
      </c>
      <c r="I82" s="2">
        <v>6</v>
      </c>
      <c r="J82" s="2">
        <v>3</v>
      </c>
      <c r="K82" s="3" t="s">
        <v>17</v>
      </c>
      <c r="L82" s="8">
        <v>113</v>
      </c>
      <c r="M82" s="5">
        <v>627381.56000000006</v>
      </c>
      <c r="N82" s="5">
        <v>50265.599999999999</v>
      </c>
      <c r="O82" s="8">
        <v>23.5</v>
      </c>
      <c r="P82" s="5">
        <v>131860.65719999999</v>
      </c>
      <c r="Q82" s="5">
        <v>5933.7294000000002</v>
      </c>
      <c r="R82" s="8">
        <v>27.499999999999996</v>
      </c>
      <c r="S82" s="5">
        <v>154305.0246</v>
      </c>
      <c r="T82" s="5">
        <v>6943.7262000000001</v>
      </c>
      <c r="U82" s="5">
        <v>5611.0918000000001</v>
      </c>
    </row>
    <row r="83" spans="1:21" x14ac:dyDescent="0.25">
      <c r="A83" s="2">
        <v>3101</v>
      </c>
      <c r="B83" s="3" t="s">
        <v>12</v>
      </c>
      <c r="C83" s="3" t="s">
        <v>31</v>
      </c>
      <c r="D83" s="2">
        <v>31009</v>
      </c>
      <c r="E83" s="3" t="s">
        <v>24</v>
      </c>
      <c r="F83" s="2">
        <v>316470</v>
      </c>
      <c r="G83" s="3" t="s">
        <v>24</v>
      </c>
      <c r="H83" s="2">
        <v>4</v>
      </c>
      <c r="I83" s="2">
        <v>6</v>
      </c>
      <c r="J83" s="2">
        <v>4</v>
      </c>
      <c r="K83" s="3" t="s">
        <v>18</v>
      </c>
      <c r="L83" s="8">
        <v>8</v>
      </c>
      <c r="M83" s="5">
        <v>23654.98</v>
      </c>
      <c r="N83" s="5">
        <v>0</v>
      </c>
      <c r="O83" s="8">
        <v>4.5</v>
      </c>
      <c r="P83" s="5">
        <v>19229.1672</v>
      </c>
      <c r="Q83" s="5">
        <v>865.31280000000004</v>
      </c>
      <c r="R83" s="8">
        <v>5</v>
      </c>
      <c r="S83" s="5">
        <v>21365.7408</v>
      </c>
      <c r="T83" s="5">
        <v>961.45860000000005</v>
      </c>
      <c r="U83" s="5">
        <v>4273.1481999999996</v>
      </c>
    </row>
    <row r="84" spans="1:21" x14ac:dyDescent="0.25">
      <c r="A84" s="2">
        <v>3101</v>
      </c>
      <c r="B84" s="3" t="s">
        <v>12</v>
      </c>
      <c r="C84" s="3" t="s">
        <v>31</v>
      </c>
      <c r="D84" s="2">
        <v>31009</v>
      </c>
      <c r="E84" s="3" t="s">
        <v>24</v>
      </c>
      <c r="F84" s="2">
        <v>317020</v>
      </c>
      <c r="G84" s="3" t="s">
        <v>25</v>
      </c>
      <c r="H84" s="2">
        <v>4</v>
      </c>
      <c r="I84" s="2">
        <v>6</v>
      </c>
      <c r="J84" s="2">
        <v>1</v>
      </c>
      <c r="K84" s="3" t="s">
        <v>16</v>
      </c>
      <c r="L84" s="8">
        <v>0</v>
      </c>
      <c r="M84" s="5">
        <v>0</v>
      </c>
      <c r="N84" s="5">
        <v>0</v>
      </c>
      <c r="O84" s="8">
        <v>0.99999999999999989</v>
      </c>
      <c r="P84" s="5">
        <v>13886.1414</v>
      </c>
      <c r="Q84" s="5">
        <v>624.87660000000005</v>
      </c>
      <c r="R84" s="8">
        <v>0.99999999999999989</v>
      </c>
      <c r="S84" s="5">
        <v>13886.1414</v>
      </c>
      <c r="T84" s="5">
        <v>624.87660000000005</v>
      </c>
      <c r="U84" s="5">
        <v>13886.141299999999</v>
      </c>
    </row>
    <row r="85" spans="1:21" x14ac:dyDescent="0.25">
      <c r="A85" s="2">
        <v>3101</v>
      </c>
      <c r="B85" s="3" t="s">
        <v>12</v>
      </c>
      <c r="C85" s="3" t="s">
        <v>31</v>
      </c>
      <c r="D85" s="2">
        <v>31009</v>
      </c>
      <c r="E85" s="3" t="s">
        <v>24</v>
      </c>
      <c r="F85" s="2">
        <v>350550</v>
      </c>
      <c r="G85" s="3" t="s">
        <v>27</v>
      </c>
      <c r="H85" s="2">
        <v>4</v>
      </c>
      <c r="I85" s="2">
        <v>6</v>
      </c>
      <c r="J85" s="2">
        <v>2</v>
      </c>
      <c r="K85" s="3" t="s">
        <v>22</v>
      </c>
      <c r="L85" s="8">
        <v>1</v>
      </c>
      <c r="M85" s="5">
        <v>428.64</v>
      </c>
      <c r="N85" s="5">
        <v>0</v>
      </c>
      <c r="O85" s="8">
        <v>0</v>
      </c>
      <c r="P85" s="5">
        <v>0</v>
      </c>
      <c r="Q85" s="5">
        <v>0</v>
      </c>
      <c r="R85" s="8">
        <v>0</v>
      </c>
      <c r="S85" s="5">
        <v>0</v>
      </c>
      <c r="T85" s="5">
        <v>0</v>
      </c>
      <c r="U85" s="5">
        <v>0</v>
      </c>
    </row>
    <row r="86" spans="1:21" x14ac:dyDescent="0.25">
      <c r="A86" s="2">
        <v>3101</v>
      </c>
      <c r="B86" s="3" t="s">
        <v>12</v>
      </c>
      <c r="C86" s="3" t="s">
        <v>31</v>
      </c>
      <c r="D86" s="2">
        <v>31009</v>
      </c>
      <c r="E86" s="3" t="s">
        <v>24</v>
      </c>
      <c r="F86" s="2">
        <v>350950</v>
      </c>
      <c r="G86" s="3" t="s">
        <v>36</v>
      </c>
      <c r="H86" s="2">
        <v>4</v>
      </c>
      <c r="I86" s="2">
        <v>6</v>
      </c>
      <c r="J86" s="2">
        <v>2</v>
      </c>
      <c r="K86" s="3" t="s">
        <v>22</v>
      </c>
      <c r="L86" s="8">
        <v>1</v>
      </c>
      <c r="M86" s="5">
        <v>477.95</v>
      </c>
      <c r="N86" s="5">
        <v>0</v>
      </c>
      <c r="O86" s="8">
        <v>0</v>
      </c>
      <c r="P86" s="5">
        <v>0</v>
      </c>
      <c r="Q86" s="5">
        <v>0</v>
      </c>
      <c r="R86" s="8">
        <v>0</v>
      </c>
      <c r="S86" s="5">
        <v>0</v>
      </c>
      <c r="T86" s="5">
        <v>0</v>
      </c>
      <c r="U86" s="5">
        <v>0</v>
      </c>
    </row>
    <row r="87" spans="1:21" x14ac:dyDescent="0.25">
      <c r="A87" s="2">
        <v>3101</v>
      </c>
      <c r="B87" s="3" t="s">
        <v>12</v>
      </c>
      <c r="C87" s="3" t="s">
        <v>31</v>
      </c>
      <c r="D87" s="2">
        <v>31009</v>
      </c>
      <c r="E87" s="3" t="s">
        <v>24</v>
      </c>
      <c r="F87" s="2">
        <v>354340</v>
      </c>
      <c r="G87" s="3" t="s">
        <v>29</v>
      </c>
      <c r="H87" s="2">
        <v>4</v>
      </c>
      <c r="I87" s="2">
        <v>6</v>
      </c>
      <c r="J87" s="2">
        <v>2</v>
      </c>
      <c r="K87" s="3" t="s">
        <v>22</v>
      </c>
      <c r="L87" s="8">
        <v>1</v>
      </c>
      <c r="M87" s="5">
        <v>428.64</v>
      </c>
      <c r="N87" s="5">
        <v>0</v>
      </c>
      <c r="O87" s="8">
        <v>0</v>
      </c>
      <c r="P87" s="5">
        <v>0</v>
      </c>
      <c r="Q87" s="5">
        <v>0</v>
      </c>
      <c r="R87" s="8">
        <v>0</v>
      </c>
      <c r="S87" s="5">
        <v>0</v>
      </c>
      <c r="T87" s="5">
        <v>0</v>
      </c>
      <c r="U87" s="5">
        <v>0</v>
      </c>
    </row>
    <row r="88" spans="1:21" x14ac:dyDescent="0.25">
      <c r="A88" s="2">
        <v>3101</v>
      </c>
      <c r="B88" s="3" t="s">
        <v>12</v>
      </c>
      <c r="C88" s="3" t="s">
        <v>31</v>
      </c>
      <c r="D88" s="2">
        <v>31009</v>
      </c>
      <c r="E88" s="3" t="s">
        <v>24</v>
      </c>
      <c r="F88" s="2">
        <v>354340</v>
      </c>
      <c r="G88" s="3" t="s">
        <v>29</v>
      </c>
      <c r="H88" s="2">
        <v>4</v>
      </c>
      <c r="I88" s="2">
        <v>6</v>
      </c>
      <c r="J88" s="2">
        <v>4</v>
      </c>
      <c r="K88" s="3" t="s">
        <v>18</v>
      </c>
      <c r="L88" s="8">
        <v>2</v>
      </c>
      <c r="M88" s="5">
        <v>2919.2</v>
      </c>
      <c r="N88" s="5">
        <v>0</v>
      </c>
      <c r="O88" s="8">
        <v>0</v>
      </c>
      <c r="P88" s="5">
        <v>0</v>
      </c>
      <c r="Q88" s="5">
        <v>0</v>
      </c>
      <c r="R88" s="8">
        <v>0</v>
      </c>
      <c r="S88" s="5">
        <v>0</v>
      </c>
      <c r="T88" s="5">
        <v>0</v>
      </c>
      <c r="U88" s="5">
        <v>0</v>
      </c>
    </row>
    <row r="89" spans="1:21" x14ac:dyDescent="0.25">
      <c r="A89" s="2">
        <v>3101</v>
      </c>
      <c r="B89" s="3" t="s">
        <v>12</v>
      </c>
      <c r="C89" s="3" t="s">
        <v>31</v>
      </c>
      <c r="D89" s="2">
        <v>31009</v>
      </c>
      <c r="E89" s="3" t="s">
        <v>24</v>
      </c>
      <c r="F89" s="2">
        <v>354340</v>
      </c>
      <c r="G89" s="3" t="s">
        <v>29</v>
      </c>
      <c r="H89" s="2">
        <v>4</v>
      </c>
      <c r="I89" s="2">
        <v>6</v>
      </c>
      <c r="J89" s="2">
        <v>5</v>
      </c>
      <c r="K89" s="3" t="s">
        <v>20</v>
      </c>
      <c r="L89" s="8">
        <v>3</v>
      </c>
      <c r="M89" s="5">
        <v>15779.22</v>
      </c>
      <c r="N89" s="5">
        <v>0</v>
      </c>
      <c r="O89" s="8">
        <v>0</v>
      </c>
      <c r="P89" s="5">
        <v>0</v>
      </c>
      <c r="Q89" s="5">
        <v>0</v>
      </c>
      <c r="R89" s="8">
        <v>0</v>
      </c>
      <c r="S89" s="5">
        <v>0</v>
      </c>
      <c r="T89" s="5">
        <v>0</v>
      </c>
      <c r="U89" s="5">
        <v>0</v>
      </c>
    </row>
    <row r="90" spans="1:21" x14ac:dyDescent="0.25">
      <c r="A90" s="2">
        <v>3101</v>
      </c>
      <c r="B90" s="3" t="s">
        <v>12</v>
      </c>
      <c r="C90" s="3" t="s">
        <v>31</v>
      </c>
      <c r="D90" s="2">
        <v>31009</v>
      </c>
      <c r="E90" s="3" t="s">
        <v>24</v>
      </c>
      <c r="F90" s="2">
        <v>355030</v>
      </c>
      <c r="G90" s="3" t="s">
        <v>30</v>
      </c>
      <c r="H90" s="2">
        <v>4</v>
      </c>
      <c r="I90" s="2">
        <v>6</v>
      </c>
      <c r="J90" s="2">
        <v>1</v>
      </c>
      <c r="K90" s="3" t="s">
        <v>16</v>
      </c>
      <c r="L90" s="8">
        <v>2</v>
      </c>
      <c r="M90" s="5">
        <v>22035.52</v>
      </c>
      <c r="N90" s="5">
        <v>2034.52</v>
      </c>
      <c r="O90" s="8">
        <v>0</v>
      </c>
      <c r="P90" s="5">
        <v>0</v>
      </c>
      <c r="Q90" s="5">
        <v>0</v>
      </c>
      <c r="R90" s="8">
        <v>0</v>
      </c>
      <c r="S90" s="5">
        <v>0</v>
      </c>
      <c r="T90" s="5">
        <v>0</v>
      </c>
      <c r="U90" s="5">
        <v>0</v>
      </c>
    </row>
    <row r="91" spans="1:21" x14ac:dyDescent="0.25">
      <c r="A91" s="2">
        <v>3101</v>
      </c>
      <c r="B91" s="3" t="s">
        <v>12</v>
      </c>
      <c r="C91" s="3" t="s">
        <v>23</v>
      </c>
      <c r="D91" s="2">
        <v>31003</v>
      </c>
      <c r="E91" s="3" t="s">
        <v>19</v>
      </c>
      <c r="F91" s="2">
        <v>313240</v>
      </c>
      <c r="G91" s="3" t="s">
        <v>19</v>
      </c>
      <c r="H91" s="2">
        <v>4</v>
      </c>
      <c r="I91" s="2">
        <v>6</v>
      </c>
      <c r="J91" s="2">
        <v>1</v>
      </c>
      <c r="K91" s="3" t="s">
        <v>16</v>
      </c>
      <c r="L91" s="8">
        <v>48</v>
      </c>
      <c r="M91" s="5">
        <v>464290.57</v>
      </c>
      <c r="N91" s="5">
        <v>79467.520000000004</v>
      </c>
      <c r="O91" s="8">
        <v>36.5</v>
      </c>
      <c r="P91" s="5">
        <v>346865.18699999998</v>
      </c>
      <c r="Q91" s="5">
        <v>15608.9334</v>
      </c>
      <c r="R91" s="8">
        <v>43</v>
      </c>
      <c r="S91" s="5">
        <v>408635.69939999998</v>
      </c>
      <c r="T91" s="5">
        <v>18388.606199999998</v>
      </c>
      <c r="U91" s="5">
        <v>9503.1558000000005</v>
      </c>
    </row>
    <row r="92" spans="1:21" x14ac:dyDescent="0.25">
      <c r="A92" s="2">
        <v>3101</v>
      </c>
      <c r="B92" s="3" t="s">
        <v>12</v>
      </c>
      <c r="C92" s="3" t="s">
        <v>23</v>
      </c>
      <c r="D92" s="2">
        <v>31003</v>
      </c>
      <c r="E92" s="3" t="s">
        <v>19</v>
      </c>
      <c r="F92" s="2">
        <v>313240</v>
      </c>
      <c r="G92" s="3" t="s">
        <v>19</v>
      </c>
      <c r="H92" s="2">
        <v>4</v>
      </c>
      <c r="I92" s="2">
        <v>6</v>
      </c>
      <c r="J92" s="2">
        <v>2</v>
      </c>
      <c r="K92" s="3" t="s">
        <v>22</v>
      </c>
      <c r="L92" s="8">
        <v>14</v>
      </c>
      <c r="M92" s="5">
        <v>32949.81</v>
      </c>
      <c r="N92" s="5">
        <v>11010.56</v>
      </c>
      <c r="O92" s="8">
        <v>10</v>
      </c>
      <c r="P92" s="5">
        <v>19780.2</v>
      </c>
      <c r="Q92" s="5">
        <v>890.10900000000004</v>
      </c>
      <c r="R92" s="8">
        <v>12</v>
      </c>
      <c r="S92" s="5">
        <v>23736.240000000002</v>
      </c>
      <c r="T92" s="5">
        <v>1068.1307999999999</v>
      </c>
      <c r="U92" s="5">
        <v>1978.02</v>
      </c>
    </row>
    <row r="93" spans="1:21" x14ac:dyDescent="0.25">
      <c r="A93" s="2">
        <v>3101</v>
      </c>
      <c r="B93" s="3" t="s">
        <v>12</v>
      </c>
      <c r="C93" s="3" t="s">
        <v>23</v>
      </c>
      <c r="D93" s="2">
        <v>31003</v>
      </c>
      <c r="E93" s="3" t="s">
        <v>19</v>
      </c>
      <c r="F93" s="2">
        <v>313240</v>
      </c>
      <c r="G93" s="3" t="s">
        <v>19</v>
      </c>
      <c r="H93" s="2">
        <v>4</v>
      </c>
      <c r="I93" s="2">
        <v>6</v>
      </c>
      <c r="J93" s="2">
        <v>3</v>
      </c>
      <c r="K93" s="3" t="s">
        <v>17</v>
      </c>
      <c r="L93" s="8">
        <v>71</v>
      </c>
      <c r="M93" s="5">
        <v>415739.05</v>
      </c>
      <c r="N93" s="5">
        <v>32074.240000000002</v>
      </c>
      <c r="O93" s="8">
        <v>38.5</v>
      </c>
      <c r="P93" s="5">
        <v>216027.03419999999</v>
      </c>
      <c r="Q93" s="5">
        <v>9721.2168000000001</v>
      </c>
      <c r="R93" s="8">
        <v>45</v>
      </c>
      <c r="S93" s="5">
        <v>252499.13099999999</v>
      </c>
      <c r="T93" s="5">
        <v>11362.460999999999</v>
      </c>
      <c r="U93" s="5">
        <v>5611.0918000000001</v>
      </c>
    </row>
    <row r="94" spans="1:21" x14ac:dyDescent="0.25">
      <c r="A94" s="2">
        <v>3101</v>
      </c>
      <c r="B94" s="3" t="s">
        <v>12</v>
      </c>
      <c r="C94" s="3" t="s">
        <v>23</v>
      </c>
      <c r="D94" s="2">
        <v>31003</v>
      </c>
      <c r="E94" s="3" t="s">
        <v>19</v>
      </c>
      <c r="F94" s="2">
        <v>313240</v>
      </c>
      <c r="G94" s="3" t="s">
        <v>19</v>
      </c>
      <c r="H94" s="2">
        <v>4</v>
      </c>
      <c r="I94" s="2">
        <v>6</v>
      </c>
      <c r="J94" s="2">
        <v>4</v>
      </c>
      <c r="K94" s="3" t="s">
        <v>18</v>
      </c>
      <c r="L94" s="8">
        <v>14</v>
      </c>
      <c r="M94" s="5">
        <v>80467.710000000006</v>
      </c>
      <c r="N94" s="5">
        <v>3829.76</v>
      </c>
      <c r="O94" s="8">
        <v>7.0000000000000009</v>
      </c>
      <c r="P94" s="5">
        <v>29912.0376</v>
      </c>
      <c r="Q94" s="5">
        <v>1346.0418</v>
      </c>
      <c r="R94" s="8">
        <v>7.9999999999999991</v>
      </c>
      <c r="S94" s="5">
        <v>34185.185400000002</v>
      </c>
      <c r="T94" s="5">
        <v>1538.3334</v>
      </c>
      <c r="U94" s="5">
        <v>4273.1481999999996</v>
      </c>
    </row>
    <row r="95" spans="1:21" x14ac:dyDescent="0.25">
      <c r="A95" s="2">
        <v>3101</v>
      </c>
      <c r="B95" s="3" t="s">
        <v>12</v>
      </c>
      <c r="C95" s="3" t="s">
        <v>23</v>
      </c>
      <c r="D95" s="2">
        <v>31003</v>
      </c>
      <c r="E95" s="3" t="s">
        <v>19</v>
      </c>
      <c r="F95" s="2">
        <v>313240</v>
      </c>
      <c r="G95" s="3" t="s">
        <v>19</v>
      </c>
      <c r="H95" s="2">
        <v>4</v>
      </c>
      <c r="I95" s="2">
        <v>6</v>
      </c>
      <c r="J95" s="2">
        <v>5</v>
      </c>
      <c r="K95" s="3" t="s">
        <v>20</v>
      </c>
      <c r="L95" s="8">
        <v>4</v>
      </c>
      <c r="M95" s="5">
        <v>19116.59</v>
      </c>
      <c r="N95" s="5">
        <v>0</v>
      </c>
      <c r="O95" s="8">
        <v>3</v>
      </c>
      <c r="P95" s="5">
        <v>12604.825800000001</v>
      </c>
      <c r="Q95" s="5">
        <v>567.21720000000005</v>
      </c>
      <c r="R95" s="8">
        <v>3.5000000000000004</v>
      </c>
      <c r="S95" s="5">
        <v>14705.6304</v>
      </c>
      <c r="T95" s="5">
        <v>661.75319999999999</v>
      </c>
      <c r="U95" s="5">
        <v>4201.6086999999998</v>
      </c>
    </row>
    <row r="96" spans="1:21" x14ac:dyDescent="0.25">
      <c r="A96" s="2">
        <v>3101</v>
      </c>
      <c r="B96" s="3" t="s">
        <v>12</v>
      </c>
      <c r="C96" s="3" t="s">
        <v>23</v>
      </c>
      <c r="D96" s="2">
        <v>31003</v>
      </c>
      <c r="E96" s="3" t="s">
        <v>19</v>
      </c>
      <c r="F96" s="2">
        <v>315180</v>
      </c>
      <c r="G96" s="3" t="s">
        <v>34</v>
      </c>
      <c r="H96" s="2">
        <v>4</v>
      </c>
      <c r="I96" s="2">
        <v>6</v>
      </c>
      <c r="J96" s="2">
        <v>2</v>
      </c>
      <c r="K96" s="3" t="s">
        <v>22</v>
      </c>
      <c r="L96" s="8">
        <v>1</v>
      </c>
      <c r="M96" s="5">
        <v>428.64</v>
      </c>
      <c r="N96" s="5">
        <v>0</v>
      </c>
      <c r="O96" s="8">
        <v>0</v>
      </c>
      <c r="P96" s="5">
        <v>0</v>
      </c>
      <c r="Q96" s="5">
        <v>0</v>
      </c>
      <c r="R96" s="8">
        <v>0</v>
      </c>
      <c r="S96" s="5">
        <v>0</v>
      </c>
      <c r="T96" s="5">
        <v>0</v>
      </c>
      <c r="U96" s="5">
        <v>1107.7747999999999</v>
      </c>
    </row>
    <row r="97" spans="1:21" x14ac:dyDescent="0.25">
      <c r="A97" s="2">
        <v>3101</v>
      </c>
      <c r="B97" s="3" t="s">
        <v>12</v>
      </c>
      <c r="C97" s="3" t="s">
        <v>23</v>
      </c>
      <c r="D97" s="2">
        <v>31003</v>
      </c>
      <c r="E97" s="3" t="s">
        <v>19</v>
      </c>
      <c r="F97" s="2">
        <v>315250</v>
      </c>
      <c r="G97" s="3" t="s">
        <v>23</v>
      </c>
      <c r="H97" s="2">
        <v>4</v>
      </c>
      <c r="I97" s="2">
        <v>6</v>
      </c>
      <c r="J97" s="2">
        <v>1</v>
      </c>
      <c r="K97" s="3" t="s">
        <v>16</v>
      </c>
      <c r="L97" s="8">
        <v>2</v>
      </c>
      <c r="M97" s="5">
        <v>12980.46</v>
      </c>
      <c r="N97" s="5">
        <v>0</v>
      </c>
      <c r="O97" s="8">
        <v>0</v>
      </c>
      <c r="P97" s="5">
        <v>0</v>
      </c>
      <c r="Q97" s="5">
        <v>0</v>
      </c>
      <c r="R97" s="8">
        <v>0</v>
      </c>
      <c r="S97" s="5">
        <v>0</v>
      </c>
      <c r="T97" s="5">
        <v>0</v>
      </c>
      <c r="U97" s="5">
        <v>9682.3176000000003</v>
      </c>
    </row>
    <row r="98" spans="1:21" x14ac:dyDescent="0.25">
      <c r="A98" s="2">
        <v>3101</v>
      </c>
      <c r="B98" s="3" t="s">
        <v>12</v>
      </c>
      <c r="C98" s="3" t="s">
        <v>23</v>
      </c>
      <c r="D98" s="2">
        <v>31003</v>
      </c>
      <c r="E98" s="3" t="s">
        <v>19</v>
      </c>
      <c r="F98" s="2">
        <v>315250</v>
      </c>
      <c r="G98" s="3" t="s">
        <v>23</v>
      </c>
      <c r="H98" s="2">
        <v>4</v>
      </c>
      <c r="I98" s="2">
        <v>6</v>
      </c>
      <c r="J98" s="2">
        <v>3</v>
      </c>
      <c r="K98" s="3" t="s">
        <v>17</v>
      </c>
      <c r="L98" s="8">
        <v>3</v>
      </c>
      <c r="M98" s="5">
        <v>15545.74</v>
      </c>
      <c r="N98" s="5">
        <v>0</v>
      </c>
      <c r="O98" s="8">
        <v>0</v>
      </c>
      <c r="P98" s="5">
        <v>0</v>
      </c>
      <c r="Q98" s="5">
        <v>0</v>
      </c>
      <c r="R98" s="8">
        <v>0</v>
      </c>
      <c r="S98" s="5">
        <v>0</v>
      </c>
      <c r="T98" s="5">
        <v>0</v>
      </c>
      <c r="U98" s="5">
        <v>6272.7227000000003</v>
      </c>
    </row>
    <row r="99" spans="1:21" x14ac:dyDescent="0.25">
      <c r="A99" s="2">
        <v>3101</v>
      </c>
      <c r="B99" s="3" t="s">
        <v>12</v>
      </c>
      <c r="C99" s="3" t="s">
        <v>23</v>
      </c>
      <c r="D99" s="2">
        <v>31003</v>
      </c>
      <c r="E99" s="3" t="s">
        <v>19</v>
      </c>
      <c r="F99" s="2">
        <v>317020</v>
      </c>
      <c r="G99" s="3" t="s">
        <v>25</v>
      </c>
      <c r="H99" s="2">
        <v>4</v>
      </c>
      <c r="I99" s="2">
        <v>6</v>
      </c>
      <c r="J99" s="2">
        <v>1</v>
      </c>
      <c r="K99" s="3" t="s">
        <v>16</v>
      </c>
      <c r="L99" s="8">
        <v>1</v>
      </c>
      <c r="M99" s="5">
        <v>37949.03</v>
      </c>
      <c r="N99" s="5">
        <v>0</v>
      </c>
      <c r="O99" s="8">
        <v>1.9999999999999998</v>
      </c>
      <c r="P99" s="5">
        <v>27772.282800000001</v>
      </c>
      <c r="Q99" s="5">
        <v>1249.7526</v>
      </c>
      <c r="R99" s="8">
        <v>2.5</v>
      </c>
      <c r="S99" s="5">
        <v>34715.353199999998</v>
      </c>
      <c r="T99" s="5">
        <v>1562.1905999999999</v>
      </c>
      <c r="U99" s="5">
        <v>13886.141299999999</v>
      </c>
    </row>
    <row r="100" spans="1:21" x14ac:dyDescent="0.25">
      <c r="A100" s="2">
        <v>3101</v>
      </c>
      <c r="B100" s="3" t="s">
        <v>12</v>
      </c>
      <c r="C100" s="3" t="s">
        <v>23</v>
      </c>
      <c r="D100" s="2">
        <v>31003</v>
      </c>
      <c r="E100" s="3" t="s">
        <v>19</v>
      </c>
      <c r="F100" s="2">
        <v>352530</v>
      </c>
      <c r="G100" s="3" t="s">
        <v>37</v>
      </c>
      <c r="H100" s="2">
        <v>4</v>
      </c>
      <c r="I100" s="2">
        <v>6</v>
      </c>
      <c r="J100" s="2">
        <v>2</v>
      </c>
      <c r="K100" s="3" t="s">
        <v>22</v>
      </c>
      <c r="L100" s="8">
        <v>1</v>
      </c>
      <c r="M100" s="5">
        <v>428.64</v>
      </c>
      <c r="N100" s="5">
        <v>0</v>
      </c>
      <c r="O100" s="8">
        <v>0</v>
      </c>
      <c r="P100" s="5">
        <v>0</v>
      </c>
      <c r="Q100" s="5">
        <v>0</v>
      </c>
      <c r="R100" s="8">
        <v>0</v>
      </c>
      <c r="S100" s="5">
        <v>0</v>
      </c>
      <c r="T100" s="5">
        <v>0</v>
      </c>
      <c r="U100" s="5">
        <v>0</v>
      </c>
    </row>
    <row r="101" spans="1:21" x14ac:dyDescent="0.25">
      <c r="A101" s="2">
        <v>3101</v>
      </c>
      <c r="B101" s="3" t="s">
        <v>12</v>
      </c>
      <c r="C101" s="3" t="s">
        <v>23</v>
      </c>
      <c r="D101" s="2">
        <v>31003</v>
      </c>
      <c r="E101" s="3" t="s">
        <v>19</v>
      </c>
      <c r="F101" s="2">
        <v>355030</v>
      </c>
      <c r="G101" s="3" t="s">
        <v>30</v>
      </c>
      <c r="H101" s="2">
        <v>4</v>
      </c>
      <c r="I101" s="2">
        <v>6</v>
      </c>
      <c r="J101" s="2">
        <v>1</v>
      </c>
      <c r="K101" s="3" t="s">
        <v>16</v>
      </c>
      <c r="L101" s="8">
        <v>1</v>
      </c>
      <c r="M101" s="5">
        <v>11149.71</v>
      </c>
      <c r="N101" s="5">
        <v>3051.78</v>
      </c>
      <c r="O101" s="8">
        <v>0</v>
      </c>
      <c r="P101" s="5">
        <v>0</v>
      </c>
      <c r="Q101" s="5">
        <v>0</v>
      </c>
      <c r="R101" s="8">
        <v>0</v>
      </c>
      <c r="S101" s="5">
        <v>0</v>
      </c>
      <c r="T101" s="5">
        <v>0</v>
      </c>
      <c r="U101" s="5">
        <v>0</v>
      </c>
    </row>
    <row r="102" spans="1:21" x14ac:dyDescent="0.25">
      <c r="A102" s="2">
        <v>3101</v>
      </c>
      <c r="B102" s="3" t="s">
        <v>12</v>
      </c>
      <c r="C102" s="3" t="s">
        <v>23</v>
      </c>
      <c r="D102" s="2">
        <v>31003</v>
      </c>
      <c r="E102" s="3" t="s">
        <v>19</v>
      </c>
      <c r="F102" s="2">
        <v>355030</v>
      </c>
      <c r="G102" s="3" t="s">
        <v>30</v>
      </c>
      <c r="H102" s="2">
        <v>4</v>
      </c>
      <c r="I102" s="2">
        <v>6</v>
      </c>
      <c r="J102" s="2">
        <v>2</v>
      </c>
      <c r="K102" s="3" t="s">
        <v>22</v>
      </c>
      <c r="L102" s="8">
        <v>2</v>
      </c>
      <c r="M102" s="5">
        <v>2005.01</v>
      </c>
      <c r="N102" s="5">
        <v>508.63</v>
      </c>
      <c r="O102" s="8">
        <v>0</v>
      </c>
      <c r="P102" s="5">
        <v>0</v>
      </c>
      <c r="Q102" s="5">
        <v>0</v>
      </c>
      <c r="R102" s="8">
        <v>0</v>
      </c>
      <c r="S102" s="5">
        <v>0</v>
      </c>
      <c r="T102" s="5">
        <v>0</v>
      </c>
      <c r="U102" s="5">
        <v>0</v>
      </c>
    </row>
    <row r="103" spans="1:21" x14ac:dyDescent="0.25">
      <c r="A103" s="2">
        <v>3101</v>
      </c>
      <c r="B103" s="3" t="s">
        <v>12</v>
      </c>
      <c r="C103" s="3" t="s">
        <v>23</v>
      </c>
      <c r="D103" s="2">
        <v>31003</v>
      </c>
      <c r="E103" s="3" t="s">
        <v>19</v>
      </c>
      <c r="F103" s="2">
        <v>355030</v>
      </c>
      <c r="G103" s="3" t="s">
        <v>30</v>
      </c>
      <c r="H103" s="2">
        <v>4</v>
      </c>
      <c r="I103" s="2">
        <v>6</v>
      </c>
      <c r="J103" s="2">
        <v>3</v>
      </c>
      <c r="K103" s="3" t="s">
        <v>17</v>
      </c>
      <c r="L103" s="8">
        <v>1</v>
      </c>
      <c r="M103" s="5">
        <v>7991.67</v>
      </c>
      <c r="N103" s="5">
        <v>0</v>
      </c>
      <c r="O103" s="8">
        <v>0</v>
      </c>
      <c r="P103" s="5">
        <v>0</v>
      </c>
      <c r="Q103" s="5">
        <v>0</v>
      </c>
      <c r="R103" s="8">
        <v>0</v>
      </c>
      <c r="S103" s="5">
        <v>0</v>
      </c>
      <c r="T103" s="5">
        <v>0</v>
      </c>
      <c r="U103" s="5">
        <v>0</v>
      </c>
    </row>
    <row r="104" spans="1:21" x14ac:dyDescent="0.25">
      <c r="A104" s="2">
        <v>3101</v>
      </c>
      <c r="B104" s="3" t="s">
        <v>12</v>
      </c>
      <c r="C104" s="3" t="s">
        <v>23</v>
      </c>
      <c r="D104" s="2">
        <v>31006</v>
      </c>
      <c r="E104" s="3" t="s">
        <v>34</v>
      </c>
      <c r="F104" s="2">
        <v>313240</v>
      </c>
      <c r="G104" s="3" t="s">
        <v>19</v>
      </c>
      <c r="H104" s="2">
        <v>4</v>
      </c>
      <c r="I104" s="2">
        <v>6</v>
      </c>
      <c r="J104" s="2">
        <v>1</v>
      </c>
      <c r="K104" s="3" t="s">
        <v>16</v>
      </c>
      <c r="L104" s="8">
        <v>2</v>
      </c>
      <c r="M104" s="5">
        <v>12536.9</v>
      </c>
      <c r="N104" s="5">
        <v>0</v>
      </c>
      <c r="O104" s="8">
        <v>0</v>
      </c>
      <c r="P104" s="5">
        <v>0</v>
      </c>
      <c r="Q104" s="5">
        <v>0</v>
      </c>
      <c r="R104" s="8">
        <v>0</v>
      </c>
      <c r="S104" s="5">
        <v>0</v>
      </c>
      <c r="T104" s="5">
        <v>0</v>
      </c>
      <c r="U104" s="5">
        <v>9503.1558000000005</v>
      </c>
    </row>
    <row r="105" spans="1:21" x14ac:dyDescent="0.25">
      <c r="A105" s="2">
        <v>3101</v>
      </c>
      <c r="B105" s="3" t="s">
        <v>12</v>
      </c>
      <c r="C105" s="3" t="s">
        <v>23</v>
      </c>
      <c r="D105" s="2">
        <v>31006</v>
      </c>
      <c r="E105" s="3" t="s">
        <v>34</v>
      </c>
      <c r="F105" s="2">
        <v>313240</v>
      </c>
      <c r="G105" s="3" t="s">
        <v>19</v>
      </c>
      <c r="H105" s="2">
        <v>4</v>
      </c>
      <c r="I105" s="2">
        <v>6</v>
      </c>
      <c r="J105" s="2">
        <v>3</v>
      </c>
      <c r="K105" s="3" t="s">
        <v>17</v>
      </c>
      <c r="L105" s="8">
        <v>1</v>
      </c>
      <c r="M105" s="5">
        <v>5458.92</v>
      </c>
      <c r="N105" s="5">
        <v>0</v>
      </c>
      <c r="O105" s="8">
        <v>0</v>
      </c>
      <c r="P105" s="5">
        <v>0</v>
      </c>
      <c r="Q105" s="5">
        <v>0</v>
      </c>
      <c r="R105" s="8">
        <v>0</v>
      </c>
      <c r="S105" s="5">
        <v>0</v>
      </c>
      <c r="T105" s="5">
        <v>0</v>
      </c>
      <c r="U105" s="5">
        <v>5611.0918000000001</v>
      </c>
    </row>
    <row r="106" spans="1:21" x14ac:dyDescent="0.25">
      <c r="A106" s="2">
        <v>3101</v>
      </c>
      <c r="B106" s="3" t="s">
        <v>12</v>
      </c>
      <c r="C106" s="3" t="s">
        <v>23</v>
      </c>
      <c r="D106" s="2">
        <v>31006</v>
      </c>
      <c r="E106" s="3" t="s">
        <v>34</v>
      </c>
      <c r="F106" s="2">
        <v>313240</v>
      </c>
      <c r="G106" s="3" t="s">
        <v>19</v>
      </c>
      <c r="H106" s="2">
        <v>4</v>
      </c>
      <c r="I106" s="2">
        <v>6</v>
      </c>
      <c r="J106" s="2">
        <v>5</v>
      </c>
      <c r="K106" s="3" t="s">
        <v>20</v>
      </c>
      <c r="L106" s="8">
        <v>1</v>
      </c>
      <c r="M106" s="5">
        <v>5262.05</v>
      </c>
      <c r="N106" s="5">
        <v>0</v>
      </c>
      <c r="O106" s="8">
        <v>3</v>
      </c>
      <c r="P106" s="5">
        <v>12604.825800000001</v>
      </c>
      <c r="Q106" s="5">
        <v>567.21720000000005</v>
      </c>
      <c r="R106" s="8">
        <v>3.5000000000000004</v>
      </c>
      <c r="S106" s="5">
        <v>14705.6304</v>
      </c>
      <c r="T106" s="5">
        <v>661.75319999999999</v>
      </c>
      <c r="U106" s="5">
        <v>4201.6086999999998</v>
      </c>
    </row>
    <row r="107" spans="1:21" x14ac:dyDescent="0.25">
      <c r="A107" s="2">
        <v>3101</v>
      </c>
      <c r="B107" s="3" t="s">
        <v>12</v>
      </c>
      <c r="C107" s="3" t="s">
        <v>23</v>
      </c>
      <c r="D107" s="2">
        <v>31006</v>
      </c>
      <c r="E107" s="3" t="s">
        <v>34</v>
      </c>
      <c r="F107" s="2">
        <v>315180</v>
      </c>
      <c r="G107" s="3" t="s">
        <v>34</v>
      </c>
      <c r="H107" s="2">
        <v>4</v>
      </c>
      <c r="I107" s="2">
        <v>6</v>
      </c>
      <c r="J107" s="2">
        <v>1</v>
      </c>
      <c r="K107" s="3" t="s">
        <v>16</v>
      </c>
      <c r="L107" s="8">
        <v>49</v>
      </c>
      <c r="M107" s="5">
        <v>469448.93</v>
      </c>
      <c r="N107" s="5">
        <v>69414.399999999994</v>
      </c>
      <c r="O107" s="8">
        <v>40</v>
      </c>
      <c r="P107" s="5">
        <v>387352.71179999999</v>
      </c>
      <c r="Q107" s="5">
        <v>17430.871800000001</v>
      </c>
      <c r="R107" s="8">
        <v>47</v>
      </c>
      <c r="S107" s="5">
        <v>455139.43680000002</v>
      </c>
      <c r="T107" s="5">
        <v>20481.274799999999</v>
      </c>
      <c r="U107" s="5">
        <v>9683.8178000000007</v>
      </c>
    </row>
    <row r="108" spans="1:21" x14ac:dyDescent="0.25">
      <c r="A108" s="2">
        <v>3101</v>
      </c>
      <c r="B108" s="3" t="s">
        <v>12</v>
      </c>
      <c r="C108" s="3" t="s">
        <v>23</v>
      </c>
      <c r="D108" s="2">
        <v>31006</v>
      </c>
      <c r="E108" s="3" t="s">
        <v>34</v>
      </c>
      <c r="F108" s="2">
        <v>315180</v>
      </c>
      <c r="G108" s="3" t="s">
        <v>34</v>
      </c>
      <c r="H108" s="2">
        <v>4</v>
      </c>
      <c r="I108" s="2">
        <v>6</v>
      </c>
      <c r="J108" s="2">
        <v>2</v>
      </c>
      <c r="K108" s="3" t="s">
        <v>22</v>
      </c>
      <c r="L108" s="8">
        <v>4</v>
      </c>
      <c r="M108" s="5">
        <v>4890.1000000000004</v>
      </c>
      <c r="N108" s="5">
        <v>2393.6</v>
      </c>
      <c r="O108" s="8">
        <v>11</v>
      </c>
      <c r="P108" s="5">
        <v>12185.522999999999</v>
      </c>
      <c r="Q108" s="5">
        <v>548.34839999999997</v>
      </c>
      <c r="R108" s="8">
        <v>12.999999999999998</v>
      </c>
      <c r="S108" s="5">
        <v>14401.072200000001</v>
      </c>
      <c r="T108" s="5">
        <v>648.048</v>
      </c>
      <c r="U108" s="5">
        <v>1107.7747999999999</v>
      </c>
    </row>
    <row r="109" spans="1:21" x14ac:dyDescent="0.25">
      <c r="A109" s="2">
        <v>3101</v>
      </c>
      <c r="B109" s="3" t="s">
        <v>12</v>
      </c>
      <c r="C109" s="3" t="s">
        <v>23</v>
      </c>
      <c r="D109" s="2">
        <v>31006</v>
      </c>
      <c r="E109" s="3" t="s">
        <v>34</v>
      </c>
      <c r="F109" s="2">
        <v>315180</v>
      </c>
      <c r="G109" s="3" t="s">
        <v>34</v>
      </c>
      <c r="H109" s="2">
        <v>4</v>
      </c>
      <c r="I109" s="2">
        <v>6</v>
      </c>
      <c r="J109" s="2">
        <v>3</v>
      </c>
      <c r="K109" s="3" t="s">
        <v>17</v>
      </c>
      <c r="L109" s="8">
        <v>57</v>
      </c>
      <c r="M109" s="5">
        <v>294970.38</v>
      </c>
      <c r="N109" s="5">
        <v>74201.600000000006</v>
      </c>
      <c r="O109" s="8">
        <v>42</v>
      </c>
      <c r="P109" s="5">
        <v>235665.85560000001</v>
      </c>
      <c r="Q109" s="5">
        <v>10604.963400000001</v>
      </c>
      <c r="R109" s="8">
        <v>49.5</v>
      </c>
      <c r="S109" s="5">
        <v>277749.04379999998</v>
      </c>
      <c r="T109" s="5">
        <v>12498.7068</v>
      </c>
      <c r="U109" s="5">
        <v>5611.0918000000001</v>
      </c>
    </row>
    <row r="110" spans="1:21" x14ac:dyDescent="0.25">
      <c r="A110" s="2">
        <v>3101</v>
      </c>
      <c r="B110" s="3" t="s">
        <v>12</v>
      </c>
      <c r="C110" s="3" t="s">
        <v>23</v>
      </c>
      <c r="D110" s="2">
        <v>31006</v>
      </c>
      <c r="E110" s="3" t="s">
        <v>34</v>
      </c>
      <c r="F110" s="2">
        <v>315180</v>
      </c>
      <c r="G110" s="3" t="s">
        <v>34</v>
      </c>
      <c r="H110" s="2">
        <v>4</v>
      </c>
      <c r="I110" s="2">
        <v>6</v>
      </c>
      <c r="J110" s="2">
        <v>4</v>
      </c>
      <c r="K110" s="3" t="s">
        <v>18</v>
      </c>
      <c r="L110" s="8">
        <v>16</v>
      </c>
      <c r="M110" s="5">
        <v>80068.77</v>
      </c>
      <c r="N110" s="5">
        <v>3351.04</v>
      </c>
      <c r="O110" s="8">
        <v>7.5</v>
      </c>
      <c r="P110" s="5">
        <v>32048.611199999999</v>
      </c>
      <c r="Q110" s="5">
        <v>1442.1876</v>
      </c>
      <c r="R110" s="8">
        <v>9</v>
      </c>
      <c r="S110" s="5">
        <v>38458.3338</v>
      </c>
      <c r="T110" s="5">
        <v>1730.625</v>
      </c>
      <c r="U110" s="5">
        <v>4273.1481999999996</v>
      </c>
    </row>
    <row r="111" spans="1:21" x14ac:dyDescent="0.25">
      <c r="A111" s="2">
        <v>3101</v>
      </c>
      <c r="B111" s="3" t="s">
        <v>12</v>
      </c>
      <c r="C111" s="3" t="s">
        <v>23</v>
      </c>
      <c r="D111" s="2">
        <v>31006</v>
      </c>
      <c r="E111" s="3" t="s">
        <v>34</v>
      </c>
      <c r="F111" s="2">
        <v>315250</v>
      </c>
      <c r="G111" s="3" t="s">
        <v>23</v>
      </c>
      <c r="H111" s="2">
        <v>4</v>
      </c>
      <c r="I111" s="2">
        <v>6</v>
      </c>
      <c r="J111" s="2">
        <v>1</v>
      </c>
      <c r="K111" s="3" t="s">
        <v>16</v>
      </c>
      <c r="L111" s="8">
        <v>2</v>
      </c>
      <c r="M111" s="5">
        <v>12767.38</v>
      </c>
      <c r="N111" s="5">
        <v>0</v>
      </c>
      <c r="O111" s="8">
        <v>0</v>
      </c>
      <c r="P111" s="5">
        <v>0</v>
      </c>
      <c r="Q111" s="5">
        <v>0</v>
      </c>
      <c r="R111" s="8">
        <v>0</v>
      </c>
      <c r="S111" s="5">
        <v>0</v>
      </c>
      <c r="T111" s="5">
        <v>0</v>
      </c>
      <c r="U111" s="5">
        <v>9682.3176000000003</v>
      </c>
    </row>
    <row r="112" spans="1:21" x14ac:dyDescent="0.25">
      <c r="A112" s="2">
        <v>3101</v>
      </c>
      <c r="B112" s="3" t="s">
        <v>12</v>
      </c>
      <c r="C112" s="3" t="s">
        <v>23</v>
      </c>
      <c r="D112" s="2">
        <v>31006</v>
      </c>
      <c r="E112" s="3" t="s">
        <v>34</v>
      </c>
      <c r="F112" s="2">
        <v>315250</v>
      </c>
      <c r="G112" s="3" t="s">
        <v>23</v>
      </c>
      <c r="H112" s="2">
        <v>4</v>
      </c>
      <c r="I112" s="2">
        <v>6</v>
      </c>
      <c r="J112" s="2">
        <v>3</v>
      </c>
      <c r="K112" s="3" t="s">
        <v>17</v>
      </c>
      <c r="L112" s="8">
        <v>1</v>
      </c>
      <c r="M112" s="5">
        <v>6368.54</v>
      </c>
      <c r="N112" s="5">
        <v>0</v>
      </c>
      <c r="O112" s="8">
        <v>0</v>
      </c>
      <c r="P112" s="5">
        <v>0</v>
      </c>
      <c r="Q112" s="5">
        <v>0</v>
      </c>
      <c r="R112" s="8">
        <v>0</v>
      </c>
      <c r="S112" s="5">
        <v>0</v>
      </c>
      <c r="T112" s="5">
        <v>0</v>
      </c>
      <c r="U112" s="5">
        <v>6272.7227000000003</v>
      </c>
    </row>
    <row r="113" spans="1:21" x14ac:dyDescent="0.25">
      <c r="A113" s="2">
        <v>3101</v>
      </c>
      <c r="B113" s="3" t="s">
        <v>12</v>
      </c>
      <c r="C113" s="3" t="s">
        <v>23</v>
      </c>
      <c r="D113" s="2">
        <v>31006</v>
      </c>
      <c r="E113" s="3" t="s">
        <v>34</v>
      </c>
      <c r="F113" s="2">
        <v>315250</v>
      </c>
      <c r="G113" s="3" t="s">
        <v>23</v>
      </c>
      <c r="H113" s="2">
        <v>4</v>
      </c>
      <c r="I113" s="2">
        <v>6</v>
      </c>
      <c r="J113" s="2">
        <v>4</v>
      </c>
      <c r="K113" s="3" t="s">
        <v>18</v>
      </c>
      <c r="L113" s="8">
        <v>3</v>
      </c>
      <c r="M113" s="5">
        <v>21414.78</v>
      </c>
      <c r="N113" s="5">
        <v>718.08</v>
      </c>
      <c r="O113" s="8">
        <v>0</v>
      </c>
      <c r="P113" s="5">
        <v>0</v>
      </c>
      <c r="Q113" s="5">
        <v>0</v>
      </c>
      <c r="R113" s="8">
        <v>0</v>
      </c>
      <c r="S113" s="5">
        <v>0</v>
      </c>
      <c r="T113" s="5">
        <v>0</v>
      </c>
      <c r="U113" s="5">
        <v>4563.2483000000002</v>
      </c>
    </row>
    <row r="114" spans="1:21" x14ac:dyDescent="0.25">
      <c r="A114" s="2">
        <v>3101</v>
      </c>
      <c r="B114" s="3" t="s">
        <v>12</v>
      </c>
      <c r="C114" s="3" t="s">
        <v>23</v>
      </c>
      <c r="D114" s="2">
        <v>31006</v>
      </c>
      <c r="E114" s="3" t="s">
        <v>34</v>
      </c>
      <c r="F114" s="2">
        <v>317020</v>
      </c>
      <c r="G114" s="3" t="s">
        <v>25</v>
      </c>
      <c r="H114" s="2">
        <v>4</v>
      </c>
      <c r="I114" s="2">
        <v>6</v>
      </c>
      <c r="J114" s="2">
        <v>1</v>
      </c>
      <c r="K114" s="3" t="s">
        <v>16</v>
      </c>
      <c r="L114" s="8">
        <v>0</v>
      </c>
      <c r="M114" s="5">
        <v>0</v>
      </c>
      <c r="N114" s="5">
        <v>0</v>
      </c>
      <c r="O114" s="8">
        <v>1.9999999999999998</v>
      </c>
      <c r="P114" s="5">
        <v>27772.282800000001</v>
      </c>
      <c r="Q114" s="5">
        <v>1249.7526</v>
      </c>
      <c r="R114" s="8">
        <v>2.5</v>
      </c>
      <c r="S114" s="5">
        <v>34715.353199999998</v>
      </c>
      <c r="T114" s="5">
        <v>1562.1905999999999</v>
      </c>
      <c r="U114" s="5">
        <v>13886.141299999999</v>
      </c>
    </row>
    <row r="115" spans="1:21" x14ac:dyDescent="0.25">
      <c r="A115" s="2">
        <v>3101</v>
      </c>
      <c r="B115" s="3" t="s">
        <v>12</v>
      </c>
      <c r="C115" s="3" t="s">
        <v>23</v>
      </c>
      <c r="D115" s="2">
        <v>31006</v>
      </c>
      <c r="E115" s="3" t="s">
        <v>34</v>
      </c>
      <c r="F115" s="2">
        <v>350550</v>
      </c>
      <c r="G115" s="3" t="s">
        <v>27</v>
      </c>
      <c r="H115" s="2">
        <v>4</v>
      </c>
      <c r="I115" s="2">
        <v>6</v>
      </c>
      <c r="J115" s="2">
        <v>2</v>
      </c>
      <c r="K115" s="3" t="s">
        <v>22</v>
      </c>
      <c r="L115" s="8">
        <v>1</v>
      </c>
      <c r="M115" s="5">
        <v>428.64</v>
      </c>
      <c r="N115" s="5">
        <v>0</v>
      </c>
      <c r="O115" s="8">
        <v>0</v>
      </c>
      <c r="P115" s="5">
        <v>0</v>
      </c>
      <c r="Q115" s="5">
        <v>0</v>
      </c>
      <c r="R115" s="8">
        <v>0</v>
      </c>
      <c r="S115" s="5">
        <v>0</v>
      </c>
      <c r="T115" s="5">
        <v>0</v>
      </c>
      <c r="U115" s="5">
        <v>0</v>
      </c>
    </row>
    <row r="116" spans="1:21" x14ac:dyDescent="0.25">
      <c r="A116" s="2">
        <v>3101</v>
      </c>
      <c r="B116" s="3" t="s">
        <v>12</v>
      </c>
      <c r="C116" s="3" t="s">
        <v>23</v>
      </c>
      <c r="D116" s="2">
        <v>31006</v>
      </c>
      <c r="E116" s="3" t="s">
        <v>34</v>
      </c>
      <c r="F116" s="2">
        <v>350950</v>
      </c>
      <c r="G116" s="3" t="s">
        <v>36</v>
      </c>
      <c r="H116" s="2">
        <v>4</v>
      </c>
      <c r="I116" s="2">
        <v>6</v>
      </c>
      <c r="J116" s="2">
        <v>1</v>
      </c>
      <c r="K116" s="3" t="s">
        <v>16</v>
      </c>
      <c r="L116" s="8">
        <v>1</v>
      </c>
      <c r="M116" s="5">
        <v>5970.4</v>
      </c>
      <c r="N116" s="5">
        <v>0</v>
      </c>
      <c r="O116" s="8">
        <v>0</v>
      </c>
      <c r="P116" s="5">
        <v>0</v>
      </c>
      <c r="Q116" s="5">
        <v>0</v>
      </c>
      <c r="R116" s="8">
        <v>0</v>
      </c>
      <c r="S116" s="5">
        <v>0</v>
      </c>
      <c r="T116" s="5">
        <v>0</v>
      </c>
      <c r="U116" s="5">
        <v>0</v>
      </c>
    </row>
    <row r="117" spans="1:21" x14ac:dyDescent="0.25">
      <c r="A117" s="2">
        <v>3101</v>
      </c>
      <c r="B117" s="3" t="s">
        <v>12</v>
      </c>
      <c r="C117" s="3" t="s">
        <v>23</v>
      </c>
      <c r="D117" s="2">
        <v>31006</v>
      </c>
      <c r="E117" s="3" t="s">
        <v>34</v>
      </c>
      <c r="F117" s="2">
        <v>350950</v>
      </c>
      <c r="G117" s="3" t="s">
        <v>36</v>
      </c>
      <c r="H117" s="2">
        <v>4</v>
      </c>
      <c r="I117" s="2">
        <v>6</v>
      </c>
      <c r="J117" s="2">
        <v>2</v>
      </c>
      <c r="K117" s="3" t="s">
        <v>22</v>
      </c>
      <c r="L117" s="8">
        <v>1</v>
      </c>
      <c r="M117" s="5">
        <v>436.64</v>
      </c>
      <c r="N117" s="5">
        <v>0</v>
      </c>
      <c r="O117" s="8">
        <v>0</v>
      </c>
      <c r="P117" s="5">
        <v>0</v>
      </c>
      <c r="Q117" s="5">
        <v>0</v>
      </c>
      <c r="R117" s="8">
        <v>0</v>
      </c>
      <c r="S117" s="5">
        <v>0</v>
      </c>
      <c r="T117" s="5">
        <v>0</v>
      </c>
      <c r="U117" s="5">
        <v>0</v>
      </c>
    </row>
    <row r="118" spans="1:21" x14ac:dyDescent="0.25">
      <c r="A118" s="2">
        <v>3101</v>
      </c>
      <c r="B118" s="3" t="s">
        <v>12</v>
      </c>
      <c r="C118" s="3" t="s">
        <v>23</v>
      </c>
      <c r="D118" s="2">
        <v>31006</v>
      </c>
      <c r="E118" s="3" t="s">
        <v>34</v>
      </c>
      <c r="F118" s="2">
        <v>354340</v>
      </c>
      <c r="G118" s="3" t="s">
        <v>29</v>
      </c>
      <c r="H118" s="2">
        <v>4</v>
      </c>
      <c r="I118" s="2">
        <v>6</v>
      </c>
      <c r="J118" s="2">
        <v>1</v>
      </c>
      <c r="K118" s="3" t="s">
        <v>16</v>
      </c>
      <c r="L118" s="8">
        <v>1</v>
      </c>
      <c r="M118" s="5">
        <v>10264.02</v>
      </c>
      <c r="N118" s="5">
        <v>508.63</v>
      </c>
      <c r="O118" s="8">
        <v>0</v>
      </c>
      <c r="P118" s="5">
        <v>0</v>
      </c>
      <c r="Q118" s="5">
        <v>0</v>
      </c>
      <c r="R118" s="8">
        <v>0</v>
      </c>
      <c r="S118" s="5">
        <v>0</v>
      </c>
      <c r="T118" s="5">
        <v>0</v>
      </c>
      <c r="U118" s="5">
        <v>0</v>
      </c>
    </row>
    <row r="119" spans="1:21" x14ac:dyDescent="0.25">
      <c r="A119" s="2">
        <v>3101</v>
      </c>
      <c r="B119" s="3" t="s">
        <v>12</v>
      </c>
      <c r="C119" s="3" t="s">
        <v>23</v>
      </c>
      <c r="D119" s="2">
        <v>31006</v>
      </c>
      <c r="E119" s="3" t="s">
        <v>34</v>
      </c>
      <c r="F119" s="2">
        <v>355030</v>
      </c>
      <c r="G119" s="3" t="s">
        <v>30</v>
      </c>
      <c r="H119" s="2">
        <v>4</v>
      </c>
      <c r="I119" s="2">
        <v>6</v>
      </c>
      <c r="J119" s="2">
        <v>1</v>
      </c>
      <c r="K119" s="3" t="s">
        <v>16</v>
      </c>
      <c r="L119" s="8">
        <v>1</v>
      </c>
      <c r="M119" s="5">
        <v>9046.15</v>
      </c>
      <c r="N119" s="5">
        <v>2034.52</v>
      </c>
      <c r="O119" s="8">
        <v>0</v>
      </c>
      <c r="P119" s="5">
        <v>0</v>
      </c>
      <c r="Q119" s="5">
        <v>0</v>
      </c>
      <c r="R119" s="8">
        <v>0</v>
      </c>
      <c r="S119" s="5">
        <v>0</v>
      </c>
      <c r="T119" s="5">
        <v>0</v>
      </c>
      <c r="U119" s="5">
        <v>0</v>
      </c>
    </row>
    <row r="120" spans="1:21" x14ac:dyDescent="0.25">
      <c r="A120" s="2">
        <v>3101</v>
      </c>
      <c r="B120" s="3" t="s">
        <v>12</v>
      </c>
      <c r="C120" s="3" t="s">
        <v>23</v>
      </c>
      <c r="D120" s="2">
        <v>31006</v>
      </c>
      <c r="E120" s="3" t="s">
        <v>34</v>
      </c>
      <c r="F120" s="2">
        <v>355030</v>
      </c>
      <c r="G120" s="3" t="s">
        <v>30</v>
      </c>
      <c r="H120" s="2">
        <v>4</v>
      </c>
      <c r="I120" s="2">
        <v>6</v>
      </c>
      <c r="J120" s="2">
        <v>4</v>
      </c>
      <c r="K120" s="3" t="s">
        <v>18</v>
      </c>
      <c r="L120" s="8">
        <v>1</v>
      </c>
      <c r="M120" s="5">
        <v>1523.61</v>
      </c>
      <c r="N120" s="5">
        <v>0</v>
      </c>
      <c r="O120" s="8">
        <v>0</v>
      </c>
      <c r="P120" s="5">
        <v>0</v>
      </c>
      <c r="Q120" s="5">
        <v>0</v>
      </c>
      <c r="R120" s="8">
        <v>0</v>
      </c>
      <c r="S120" s="5">
        <v>0</v>
      </c>
      <c r="T120" s="5">
        <v>0</v>
      </c>
      <c r="U120" s="5">
        <v>0</v>
      </c>
    </row>
    <row r="121" spans="1:21" x14ac:dyDescent="0.25">
      <c r="A121" s="2">
        <v>3101</v>
      </c>
      <c r="B121" s="3" t="s">
        <v>12</v>
      </c>
      <c r="C121" s="3" t="s">
        <v>23</v>
      </c>
      <c r="D121" s="2">
        <v>31007</v>
      </c>
      <c r="E121" s="3" t="s">
        <v>23</v>
      </c>
      <c r="F121" s="2">
        <v>313240</v>
      </c>
      <c r="G121" s="3" t="s">
        <v>19</v>
      </c>
      <c r="H121" s="2">
        <v>4</v>
      </c>
      <c r="I121" s="2">
        <v>6</v>
      </c>
      <c r="J121" s="2">
        <v>1</v>
      </c>
      <c r="K121" s="3" t="s">
        <v>16</v>
      </c>
      <c r="L121" s="8">
        <v>3</v>
      </c>
      <c r="M121" s="5">
        <v>25727.86</v>
      </c>
      <c r="N121" s="5">
        <v>2872.32</v>
      </c>
      <c r="O121" s="8">
        <v>0</v>
      </c>
      <c r="P121" s="5">
        <v>0</v>
      </c>
      <c r="Q121" s="5">
        <v>0</v>
      </c>
      <c r="R121" s="8">
        <v>0</v>
      </c>
      <c r="S121" s="5">
        <v>0</v>
      </c>
      <c r="T121" s="5">
        <v>0</v>
      </c>
      <c r="U121" s="5">
        <v>9503.1558000000005</v>
      </c>
    </row>
    <row r="122" spans="1:21" x14ac:dyDescent="0.25">
      <c r="A122" s="2">
        <v>3101</v>
      </c>
      <c r="B122" s="3" t="s">
        <v>12</v>
      </c>
      <c r="C122" s="3" t="s">
        <v>23</v>
      </c>
      <c r="D122" s="2">
        <v>31007</v>
      </c>
      <c r="E122" s="3" t="s">
        <v>23</v>
      </c>
      <c r="F122" s="2">
        <v>313240</v>
      </c>
      <c r="G122" s="3" t="s">
        <v>19</v>
      </c>
      <c r="H122" s="2">
        <v>4</v>
      </c>
      <c r="I122" s="2">
        <v>6</v>
      </c>
      <c r="J122" s="2">
        <v>3</v>
      </c>
      <c r="K122" s="3" t="s">
        <v>17</v>
      </c>
      <c r="L122" s="8">
        <v>4</v>
      </c>
      <c r="M122" s="5">
        <v>24309.49</v>
      </c>
      <c r="N122" s="5">
        <v>5744.64</v>
      </c>
      <c r="O122" s="8">
        <v>0</v>
      </c>
      <c r="P122" s="5">
        <v>0</v>
      </c>
      <c r="Q122" s="5">
        <v>0</v>
      </c>
      <c r="R122" s="8">
        <v>0</v>
      </c>
      <c r="S122" s="5">
        <v>0</v>
      </c>
      <c r="T122" s="5">
        <v>0</v>
      </c>
      <c r="U122" s="5">
        <v>5611.0918000000001</v>
      </c>
    </row>
    <row r="123" spans="1:21" x14ac:dyDescent="0.25">
      <c r="A123" s="2">
        <v>3101</v>
      </c>
      <c r="B123" s="3" t="s">
        <v>12</v>
      </c>
      <c r="C123" s="3" t="s">
        <v>23</v>
      </c>
      <c r="D123" s="2">
        <v>31007</v>
      </c>
      <c r="E123" s="3" t="s">
        <v>23</v>
      </c>
      <c r="F123" s="2">
        <v>313240</v>
      </c>
      <c r="G123" s="3" t="s">
        <v>19</v>
      </c>
      <c r="H123" s="2">
        <v>4</v>
      </c>
      <c r="I123" s="2">
        <v>6</v>
      </c>
      <c r="J123" s="2">
        <v>4</v>
      </c>
      <c r="K123" s="3" t="s">
        <v>18</v>
      </c>
      <c r="L123" s="8">
        <v>1</v>
      </c>
      <c r="M123" s="5">
        <v>4378.95</v>
      </c>
      <c r="N123" s="5">
        <v>0</v>
      </c>
      <c r="O123" s="8">
        <v>0</v>
      </c>
      <c r="P123" s="5">
        <v>0</v>
      </c>
      <c r="Q123" s="5">
        <v>0</v>
      </c>
      <c r="R123" s="8">
        <v>0</v>
      </c>
      <c r="S123" s="5">
        <v>0</v>
      </c>
      <c r="T123" s="5">
        <v>0</v>
      </c>
      <c r="U123" s="5">
        <v>4273.1481999999996</v>
      </c>
    </row>
    <row r="124" spans="1:21" x14ac:dyDescent="0.25">
      <c r="A124" s="2">
        <v>3101</v>
      </c>
      <c r="B124" s="3" t="s">
        <v>12</v>
      </c>
      <c r="C124" s="3" t="s">
        <v>23</v>
      </c>
      <c r="D124" s="2">
        <v>31007</v>
      </c>
      <c r="E124" s="3" t="s">
        <v>23</v>
      </c>
      <c r="F124" s="2">
        <v>315180</v>
      </c>
      <c r="G124" s="3" t="s">
        <v>34</v>
      </c>
      <c r="H124" s="2">
        <v>4</v>
      </c>
      <c r="I124" s="2">
        <v>6</v>
      </c>
      <c r="J124" s="2">
        <v>1</v>
      </c>
      <c r="K124" s="3" t="s">
        <v>16</v>
      </c>
      <c r="L124" s="8">
        <v>1</v>
      </c>
      <c r="M124" s="5">
        <v>8538.31</v>
      </c>
      <c r="N124" s="5">
        <v>1436.16</v>
      </c>
      <c r="O124" s="8">
        <v>0</v>
      </c>
      <c r="P124" s="5">
        <v>0</v>
      </c>
      <c r="Q124" s="5">
        <v>0</v>
      </c>
      <c r="R124" s="8">
        <v>0</v>
      </c>
      <c r="S124" s="5">
        <v>0</v>
      </c>
      <c r="T124" s="5">
        <v>0</v>
      </c>
      <c r="U124" s="5">
        <v>9683.8178000000007</v>
      </c>
    </row>
    <row r="125" spans="1:21" x14ac:dyDescent="0.25">
      <c r="A125" s="2">
        <v>3101</v>
      </c>
      <c r="B125" s="3" t="s">
        <v>12</v>
      </c>
      <c r="C125" s="3" t="s">
        <v>23</v>
      </c>
      <c r="D125" s="2">
        <v>31007</v>
      </c>
      <c r="E125" s="3" t="s">
        <v>23</v>
      </c>
      <c r="F125" s="2">
        <v>315180</v>
      </c>
      <c r="G125" s="3" t="s">
        <v>34</v>
      </c>
      <c r="H125" s="2">
        <v>4</v>
      </c>
      <c r="I125" s="2">
        <v>6</v>
      </c>
      <c r="J125" s="2">
        <v>3</v>
      </c>
      <c r="K125" s="3" t="s">
        <v>17</v>
      </c>
      <c r="L125" s="8">
        <v>6</v>
      </c>
      <c r="M125" s="5">
        <v>32510.7</v>
      </c>
      <c r="N125" s="5">
        <v>1914.88</v>
      </c>
      <c r="O125" s="8">
        <v>0</v>
      </c>
      <c r="P125" s="5">
        <v>0</v>
      </c>
      <c r="Q125" s="5">
        <v>0</v>
      </c>
      <c r="R125" s="8">
        <v>0</v>
      </c>
      <c r="S125" s="5">
        <v>0</v>
      </c>
      <c r="T125" s="5">
        <v>0</v>
      </c>
      <c r="U125" s="5">
        <v>5611.0918000000001</v>
      </c>
    </row>
    <row r="126" spans="1:21" x14ac:dyDescent="0.25">
      <c r="A126" s="2">
        <v>3101</v>
      </c>
      <c r="B126" s="3" t="s">
        <v>12</v>
      </c>
      <c r="C126" s="3" t="s">
        <v>23</v>
      </c>
      <c r="D126" s="2">
        <v>31007</v>
      </c>
      <c r="E126" s="3" t="s">
        <v>23</v>
      </c>
      <c r="F126" s="2">
        <v>315180</v>
      </c>
      <c r="G126" s="3" t="s">
        <v>34</v>
      </c>
      <c r="H126" s="2">
        <v>4</v>
      </c>
      <c r="I126" s="2">
        <v>6</v>
      </c>
      <c r="J126" s="2">
        <v>4</v>
      </c>
      <c r="K126" s="3" t="s">
        <v>18</v>
      </c>
      <c r="L126" s="8">
        <v>1</v>
      </c>
      <c r="M126" s="5">
        <v>4235.07</v>
      </c>
      <c r="N126" s="5">
        <v>0</v>
      </c>
      <c r="O126" s="8">
        <v>0</v>
      </c>
      <c r="P126" s="5">
        <v>0</v>
      </c>
      <c r="Q126" s="5">
        <v>0</v>
      </c>
      <c r="R126" s="8">
        <v>0</v>
      </c>
      <c r="S126" s="5">
        <v>0</v>
      </c>
      <c r="T126" s="5">
        <v>0</v>
      </c>
      <c r="U126" s="5">
        <v>4273.1481999999996</v>
      </c>
    </row>
    <row r="127" spans="1:21" x14ac:dyDescent="0.25">
      <c r="A127" s="2">
        <v>3101</v>
      </c>
      <c r="B127" s="3" t="s">
        <v>12</v>
      </c>
      <c r="C127" s="3" t="s">
        <v>23</v>
      </c>
      <c r="D127" s="2">
        <v>31007</v>
      </c>
      <c r="E127" s="3" t="s">
        <v>23</v>
      </c>
      <c r="F127" s="2">
        <v>315250</v>
      </c>
      <c r="G127" s="3" t="s">
        <v>23</v>
      </c>
      <c r="H127" s="2">
        <v>4</v>
      </c>
      <c r="I127" s="2">
        <v>6</v>
      </c>
      <c r="J127" s="2">
        <v>1</v>
      </c>
      <c r="K127" s="3" t="s">
        <v>16</v>
      </c>
      <c r="L127" s="8">
        <v>107</v>
      </c>
      <c r="M127" s="5">
        <v>1054940.74</v>
      </c>
      <c r="N127" s="5">
        <v>159892.48000000001</v>
      </c>
      <c r="O127" s="8">
        <v>90.5</v>
      </c>
      <c r="P127" s="5">
        <v>876249.74280000001</v>
      </c>
      <c r="Q127" s="5">
        <v>39431.238599999997</v>
      </c>
      <c r="R127" s="8">
        <v>106.5</v>
      </c>
      <c r="S127" s="5">
        <v>1031166.8244</v>
      </c>
      <c r="T127" s="5">
        <v>46402.5072</v>
      </c>
      <c r="U127" s="5">
        <v>9682.3176000000003</v>
      </c>
    </row>
    <row r="128" spans="1:21" x14ac:dyDescent="0.25">
      <c r="A128" s="2">
        <v>3101</v>
      </c>
      <c r="B128" s="3" t="s">
        <v>12</v>
      </c>
      <c r="C128" s="3" t="s">
        <v>23</v>
      </c>
      <c r="D128" s="2">
        <v>31007</v>
      </c>
      <c r="E128" s="3" t="s">
        <v>23</v>
      </c>
      <c r="F128" s="2">
        <v>315250</v>
      </c>
      <c r="G128" s="3" t="s">
        <v>23</v>
      </c>
      <c r="H128" s="2">
        <v>4</v>
      </c>
      <c r="I128" s="2">
        <v>6</v>
      </c>
      <c r="J128" s="2">
        <v>2</v>
      </c>
      <c r="K128" s="3" t="s">
        <v>22</v>
      </c>
      <c r="L128" s="8">
        <v>26</v>
      </c>
      <c r="M128" s="5">
        <v>44717.38</v>
      </c>
      <c r="N128" s="5">
        <v>8138.24</v>
      </c>
      <c r="O128" s="8">
        <v>25.5</v>
      </c>
      <c r="P128" s="5">
        <v>44755.585800000001</v>
      </c>
      <c r="Q128" s="5">
        <v>2014.0014000000001</v>
      </c>
      <c r="R128" s="8">
        <v>30</v>
      </c>
      <c r="S128" s="5">
        <v>52653.63</v>
      </c>
      <c r="T128" s="5">
        <v>2369.4132</v>
      </c>
      <c r="U128" s="5">
        <v>1755.1210000000001</v>
      </c>
    </row>
    <row r="129" spans="1:21" x14ac:dyDescent="0.25">
      <c r="A129" s="2">
        <v>3101</v>
      </c>
      <c r="B129" s="3" t="s">
        <v>12</v>
      </c>
      <c r="C129" s="3" t="s">
        <v>23</v>
      </c>
      <c r="D129" s="2">
        <v>31007</v>
      </c>
      <c r="E129" s="3" t="s">
        <v>23</v>
      </c>
      <c r="F129" s="2">
        <v>315250</v>
      </c>
      <c r="G129" s="3" t="s">
        <v>23</v>
      </c>
      <c r="H129" s="2">
        <v>4</v>
      </c>
      <c r="I129" s="2">
        <v>6</v>
      </c>
      <c r="J129" s="2">
        <v>3</v>
      </c>
      <c r="K129" s="3" t="s">
        <v>17</v>
      </c>
      <c r="L129" s="8">
        <v>124</v>
      </c>
      <c r="M129" s="5">
        <v>739954.08</v>
      </c>
      <c r="N129" s="5">
        <v>26568.959999999999</v>
      </c>
      <c r="O129" s="8">
        <v>95.5</v>
      </c>
      <c r="P129" s="5">
        <v>599045.01780000003</v>
      </c>
      <c r="Q129" s="5">
        <v>26957.025600000001</v>
      </c>
      <c r="R129" s="8">
        <v>112.00000000000001</v>
      </c>
      <c r="S129" s="5">
        <v>702544.94220000005</v>
      </c>
      <c r="T129" s="5">
        <v>31614.5226</v>
      </c>
      <c r="U129" s="5">
        <v>6272.7227000000003</v>
      </c>
    </row>
    <row r="130" spans="1:21" x14ac:dyDescent="0.25">
      <c r="A130" s="2">
        <v>3101</v>
      </c>
      <c r="B130" s="3" t="s">
        <v>12</v>
      </c>
      <c r="C130" s="3" t="s">
        <v>23</v>
      </c>
      <c r="D130" s="2">
        <v>31007</v>
      </c>
      <c r="E130" s="3" t="s">
        <v>23</v>
      </c>
      <c r="F130" s="2">
        <v>315250</v>
      </c>
      <c r="G130" s="3" t="s">
        <v>23</v>
      </c>
      <c r="H130" s="2">
        <v>4</v>
      </c>
      <c r="I130" s="2">
        <v>6</v>
      </c>
      <c r="J130" s="2">
        <v>4</v>
      </c>
      <c r="K130" s="3" t="s">
        <v>18</v>
      </c>
      <c r="L130" s="8">
        <v>30</v>
      </c>
      <c r="M130" s="5">
        <v>182520.14</v>
      </c>
      <c r="N130" s="5">
        <v>0</v>
      </c>
      <c r="O130" s="8">
        <v>17.5</v>
      </c>
      <c r="P130" s="5">
        <v>79856.845199999996</v>
      </c>
      <c r="Q130" s="5">
        <v>3593.5578</v>
      </c>
      <c r="R130" s="8">
        <v>20.5</v>
      </c>
      <c r="S130" s="5">
        <v>93546.590400000001</v>
      </c>
      <c r="T130" s="5">
        <v>4209.5964000000004</v>
      </c>
      <c r="U130" s="5">
        <v>4563.2483000000002</v>
      </c>
    </row>
    <row r="131" spans="1:21" x14ac:dyDescent="0.25">
      <c r="A131" s="2">
        <v>3101</v>
      </c>
      <c r="B131" s="3" t="s">
        <v>12</v>
      </c>
      <c r="C131" s="3" t="s">
        <v>23</v>
      </c>
      <c r="D131" s="2">
        <v>31007</v>
      </c>
      <c r="E131" s="3" t="s">
        <v>23</v>
      </c>
      <c r="F131" s="2">
        <v>315250</v>
      </c>
      <c r="G131" s="3" t="s">
        <v>23</v>
      </c>
      <c r="H131" s="2">
        <v>4</v>
      </c>
      <c r="I131" s="2">
        <v>6</v>
      </c>
      <c r="J131" s="2">
        <v>5</v>
      </c>
      <c r="K131" s="3" t="s">
        <v>20</v>
      </c>
      <c r="L131" s="8">
        <v>11</v>
      </c>
      <c r="M131" s="5">
        <v>50610.65</v>
      </c>
      <c r="N131" s="5">
        <v>0</v>
      </c>
      <c r="O131" s="8">
        <v>7.0000000000000009</v>
      </c>
      <c r="P131" s="5">
        <v>30628.230599999999</v>
      </c>
      <c r="Q131" s="5">
        <v>1378.2701999999999</v>
      </c>
      <c r="R131" s="8">
        <v>8.5</v>
      </c>
      <c r="S131" s="5">
        <v>37191.423000000003</v>
      </c>
      <c r="T131" s="5">
        <v>1673.6142</v>
      </c>
      <c r="U131" s="5">
        <v>4375.4615000000003</v>
      </c>
    </row>
    <row r="132" spans="1:21" x14ac:dyDescent="0.25">
      <c r="A132" s="2">
        <v>3101</v>
      </c>
      <c r="B132" s="3" t="s">
        <v>12</v>
      </c>
      <c r="C132" s="3" t="s">
        <v>23</v>
      </c>
      <c r="D132" s="2">
        <v>31007</v>
      </c>
      <c r="E132" s="3" t="s">
        <v>23</v>
      </c>
      <c r="F132" s="2">
        <v>316470</v>
      </c>
      <c r="G132" s="3" t="s">
        <v>24</v>
      </c>
      <c r="H132" s="2">
        <v>4</v>
      </c>
      <c r="I132" s="2">
        <v>6</v>
      </c>
      <c r="J132" s="2">
        <v>3</v>
      </c>
      <c r="K132" s="3" t="s">
        <v>17</v>
      </c>
      <c r="L132" s="8">
        <v>2</v>
      </c>
      <c r="M132" s="5">
        <v>12323.03</v>
      </c>
      <c r="N132" s="5">
        <v>4787.2</v>
      </c>
      <c r="O132" s="8">
        <v>0</v>
      </c>
      <c r="P132" s="5">
        <v>0</v>
      </c>
      <c r="Q132" s="5">
        <v>0</v>
      </c>
      <c r="R132" s="8">
        <v>0</v>
      </c>
      <c r="S132" s="5">
        <v>0</v>
      </c>
      <c r="T132" s="5">
        <v>0</v>
      </c>
      <c r="U132" s="5">
        <v>5611.0918000000001</v>
      </c>
    </row>
    <row r="133" spans="1:21" x14ac:dyDescent="0.25">
      <c r="A133" s="2">
        <v>3101</v>
      </c>
      <c r="B133" s="3" t="s">
        <v>12</v>
      </c>
      <c r="C133" s="3" t="s">
        <v>23</v>
      </c>
      <c r="D133" s="2">
        <v>31007</v>
      </c>
      <c r="E133" s="3" t="s">
        <v>23</v>
      </c>
      <c r="F133" s="2">
        <v>317020</v>
      </c>
      <c r="G133" s="3" t="s">
        <v>25</v>
      </c>
      <c r="H133" s="2">
        <v>4</v>
      </c>
      <c r="I133" s="2">
        <v>6</v>
      </c>
      <c r="J133" s="2">
        <v>1</v>
      </c>
      <c r="K133" s="3" t="s">
        <v>16</v>
      </c>
      <c r="L133" s="8">
        <v>0</v>
      </c>
      <c r="M133" s="5">
        <v>0</v>
      </c>
      <c r="N133" s="5">
        <v>0</v>
      </c>
      <c r="O133" s="8">
        <v>5</v>
      </c>
      <c r="P133" s="5">
        <v>69430.706399999995</v>
      </c>
      <c r="Q133" s="5">
        <v>3124.3818000000001</v>
      </c>
      <c r="R133" s="8">
        <v>6</v>
      </c>
      <c r="S133" s="5">
        <v>83316.847800000003</v>
      </c>
      <c r="T133" s="5">
        <v>3749.2584000000002</v>
      </c>
      <c r="U133" s="5">
        <v>13886.141299999999</v>
      </c>
    </row>
    <row r="134" spans="1:21" x14ac:dyDescent="0.25">
      <c r="A134" s="2">
        <v>3101</v>
      </c>
      <c r="B134" s="3" t="s">
        <v>12</v>
      </c>
      <c r="C134" s="3" t="s">
        <v>23</v>
      </c>
      <c r="D134" s="2">
        <v>31007</v>
      </c>
      <c r="E134" s="3" t="s">
        <v>23</v>
      </c>
      <c r="F134" s="2">
        <v>317070</v>
      </c>
      <c r="G134" s="3" t="s">
        <v>26</v>
      </c>
      <c r="H134" s="2">
        <v>4</v>
      </c>
      <c r="I134" s="2">
        <v>6</v>
      </c>
      <c r="J134" s="2">
        <v>3</v>
      </c>
      <c r="K134" s="3" t="s">
        <v>17</v>
      </c>
      <c r="L134" s="8">
        <v>2</v>
      </c>
      <c r="M134" s="5">
        <v>10641.81</v>
      </c>
      <c r="N134" s="5">
        <v>5744.64</v>
      </c>
      <c r="O134" s="8">
        <v>0</v>
      </c>
      <c r="P134" s="5">
        <v>0</v>
      </c>
      <c r="Q134" s="5">
        <v>0</v>
      </c>
      <c r="R134" s="8">
        <v>0</v>
      </c>
      <c r="S134" s="5">
        <v>0</v>
      </c>
      <c r="T134" s="5">
        <v>0</v>
      </c>
      <c r="U134" s="5">
        <v>5611.0918000000001</v>
      </c>
    </row>
    <row r="135" spans="1:21" x14ac:dyDescent="0.25">
      <c r="A135" s="2">
        <v>3101</v>
      </c>
      <c r="B135" s="3" t="s">
        <v>12</v>
      </c>
      <c r="C135" s="3" t="s">
        <v>23</v>
      </c>
      <c r="D135" s="2">
        <v>31007</v>
      </c>
      <c r="E135" s="3" t="s">
        <v>23</v>
      </c>
      <c r="F135" s="2">
        <v>350950</v>
      </c>
      <c r="G135" s="3" t="s">
        <v>36</v>
      </c>
      <c r="H135" s="2">
        <v>4</v>
      </c>
      <c r="I135" s="2">
        <v>6</v>
      </c>
      <c r="J135" s="2">
        <v>1</v>
      </c>
      <c r="K135" s="3" t="s">
        <v>16</v>
      </c>
      <c r="L135" s="8">
        <v>1</v>
      </c>
      <c r="M135" s="5">
        <v>10102.48</v>
      </c>
      <c r="N135" s="5">
        <v>3560.41</v>
      </c>
      <c r="O135" s="8">
        <v>0</v>
      </c>
      <c r="P135" s="5">
        <v>0</v>
      </c>
      <c r="Q135" s="5">
        <v>0</v>
      </c>
      <c r="R135" s="8">
        <v>0</v>
      </c>
      <c r="S135" s="5">
        <v>0</v>
      </c>
      <c r="T135" s="5">
        <v>0</v>
      </c>
      <c r="U135" s="5">
        <v>0</v>
      </c>
    </row>
    <row r="136" spans="1:21" x14ac:dyDescent="0.25">
      <c r="A136" s="2">
        <v>3101</v>
      </c>
      <c r="B136" s="3" t="s">
        <v>12</v>
      </c>
      <c r="C136" s="3" t="s">
        <v>23</v>
      </c>
      <c r="D136" s="2">
        <v>31007</v>
      </c>
      <c r="E136" s="3" t="s">
        <v>23</v>
      </c>
      <c r="F136" s="2">
        <v>350950</v>
      </c>
      <c r="G136" s="3" t="s">
        <v>36</v>
      </c>
      <c r="H136" s="2">
        <v>4</v>
      </c>
      <c r="I136" s="2">
        <v>6</v>
      </c>
      <c r="J136" s="2">
        <v>2</v>
      </c>
      <c r="K136" s="3" t="s">
        <v>22</v>
      </c>
      <c r="L136" s="8">
        <v>4</v>
      </c>
      <c r="M136" s="5">
        <v>1959.68</v>
      </c>
      <c r="N136" s="5">
        <v>508.63</v>
      </c>
      <c r="O136" s="8">
        <v>0</v>
      </c>
      <c r="P136" s="5">
        <v>0</v>
      </c>
      <c r="Q136" s="5">
        <v>0</v>
      </c>
      <c r="R136" s="8">
        <v>0</v>
      </c>
      <c r="S136" s="5">
        <v>0</v>
      </c>
      <c r="T136" s="5">
        <v>0</v>
      </c>
      <c r="U136" s="5">
        <v>0</v>
      </c>
    </row>
    <row r="137" spans="1:21" x14ac:dyDescent="0.25">
      <c r="A137" s="2">
        <v>3101</v>
      </c>
      <c r="B137" s="3" t="s">
        <v>12</v>
      </c>
      <c r="C137" s="3" t="s">
        <v>23</v>
      </c>
      <c r="D137" s="2">
        <v>31007</v>
      </c>
      <c r="E137" s="3" t="s">
        <v>23</v>
      </c>
      <c r="F137" s="2">
        <v>350950</v>
      </c>
      <c r="G137" s="3" t="s">
        <v>36</v>
      </c>
      <c r="H137" s="2">
        <v>4</v>
      </c>
      <c r="I137" s="2">
        <v>6</v>
      </c>
      <c r="J137" s="2">
        <v>3</v>
      </c>
      <c r="K137" s="3" t="s">
        <v>17</v>
      </c>
      <c r="L137" s="8">
        <v>1</v>
      </c>
      <c r="M137" s="5">
        <v>6633.1</v>
      </c>
      <c r="N137" s="5">
        <v>0</v>
      </c>
      <c r="O137" s="8">
        <v>0</v>
      </c>
      <c r="P137" s="5">
        <v>0</v>
      </c>
      <c r="Q137" s="5">
        <v>0</v>
      </c>
      <c r="R137" s="8">
        <v>0</v>
      </c>
      <c r="S137" s="5">
        <v>0</v>
      </c>
      <c r="T137" s="5">
        <v>0</v>
      </c>
      <c r="U137" s="5">
        <v>0</v>
      </c>
    </row>
    <row r="138" spans="1:21" x14ac:dyDescent="0.25">
      <c r="A138" s="2">
        <v>3101</v>
      </c>
      <c r="B138" s="3" t="s">
        <v>12</v>
      </c>
      <c r="C138" s="3" t="s">
        <v>23</v>
      </c>
      <c r="D138" s="2">
        <v>31007</v>
      </c>
      <c r="E138" s="3" t="s">
        <v>23</v>
      </c>
      <c r="F138" s="2">
        <v>355030</v>
      </c>
      <c r="G138" s="3" t="s">
        <v>30</v>
      </c>
      <c r="H138" s="2">
        <v>4</v>
      </c>
      <c r="I138" s="2">
        <v>6</v>
      </c>
      <c r="J138" s="2">
        <v>2</v>
      </c>
      <c r="K138" s="3" t="s">
        <v>22</v>
      </c>
      <c r="L138" s="8">
        <v>1</v>
      </c>
      <c r="M138" s="5">
        <v>468.24</v>
      </c>
      <c r="N138" s="5">
        <v>0</v>
      </c>
      <c r="O138" s="8">
        <v>0</v>
      </c>
      <c r="P138" s="5">
        <v>0</v>
      </c>
      <c r="Q138" s="5">
        <v>0</v>
      </c>
      <c r="R138" s="8">
        <v>0</v>
      </c>
      <c r="S138" s="5">
        <v>0</v>
      </c>
      <c r="T138" s="5">
        <v>0</v>
      </c>
      <c r="U138" s="5">
        <v>0</v>
      </c>
    </row>
    <row r="139" spans="1:21" x14ac:dyDescent="0.25">
      <c r="A139" s="2">
        <v>3101</v>
      </c>
      <c r="B139" s="3" t="s">
        <v>12</v>
      </c>
      <c r="C139" s="3" t="s">
        <v>23</v>
      </c>
      <c r="D139" s="2">
        <v>31007</v>
      </c>
      <c r="E139" s="3" t="s">
        <v>23</v>
      </c>
      <c r="F139" s="2">
        <v>355030</v>
      </c>
      <c r="G139" s="3" t="s">
        <v>30</v>
      </c>
      <c r="H139" s="2">
        <v>4</v>
      </c>
      <c r="I139" s="2">
        <v>6</v>
      </c>
      <c r="J139" s="2">
        <v>3</v>
      </c>
      <c r="K139" s="3" t="s">
        <v>17</v>
      </c>
      <c r="L139" s="8">
        <v>4</v>
      </c>
      <c r="M139" s="5">
        <v>19601.87</v>
      </c>
      <c r="N139" s="5">
        <v>0</v>
      </c>
      <c r="O139" s="8">
        <v>0</v>
      </c>
      <c r="P139" s="5">
        <v>0</v>
      </c>
      <c r="Q139" s="5">
        <v>0</v>
      </c>
      <c r="R139" s="8">
        <v>0</v>
      </c>
      <c r="S139" s="5">
        <v>0</v>
      </c>
      <c r="T139" s="5">
        <v>0</v>
      </c>
      <c r="U139" s="5">
        <v>0</v>
      </c>
    </row>
    <row r="140" spans="1:21" x14ac:dyDescent="0.25">
      <c r="A140" s="2">
        <v>3101</v>
      </c>
      <c r="B140" s="3" t="s">
        <v>12</v>
      </c>
      <c r="C140" s="3" t="s">
        <v>23</v>
      </c>
      <c r="D140" s="2">
        <v>31007</v>
      </c>
      <c r="E140" s="3" t="s">
        <v>23</v>
      </c>
      <c r="F140" s="2">
        <v>355030</v>
      </c>
      <c r="G140" s="3" t="s">
        <v>30</v>
      </c>
      <c r="H140" s="2">
        <v>4</v>
      </c>
      <c r="I140" s="2">
        <v>6</v>
      </c>
      <c r="J140" s="2">
        <v>4</v>
      </c>
      <c r="K140" s="3" t="s">
        <v>18</v>
      </c>
      <c r="L140" s="8">
        <v>1</v>
      </c>
      <c r="M140" s="5">
        <v>4288.8900000000003</v>
      </c>
      <c r="N140" s="5">
        <v>0</v>
      </c>
      <c r="O140" s="8">
        <v>0</v>
      </c>
      <c r="P140" s="5">
        <v>0</v>
      </c>
      <c r="Q140" s="5">
        <v>0</v>
      </c>
      <c r="R140" s="8">
        <v>0</v>
      </c>
      <c r="S140" s="5">
        <v>0</v>
      </c>
      <c r="T140" s="5">
        <v>0</v>
      </c>
      <c r="U140" s="5">
        <v>0</v>
      </c>
    </row>
    <row r="141" spans="1:21" x14ac:dyDescent="0.25">
      <c r="A141" s="2">
        <v>3101</v>
      </c>
      <c r="B141" s="3" t="s">
        <v>12</v>
      </c>
      <c r="C141" s="3" t="s">
        <v>23</v>
      </c>
      <c r="D141" s="2">
        <v>31007</v>
      </c>
      <c r="E141" s="3" t="s">
        <v>23</v>
      </c>
      <c r="F141" s="2">
        <v>355030</v>
      </c>
      <c r="G141" s="3" t="s">
        <v>30</v>
      </c>
      <c r="H141" s="2">
        <v>4</v>
      </c>
      <c r="I141" s="2">
        <v>6</v>
      </c>
      <c r="J141" s="2">
        <v>5</v>
      </c>
      <c r="K141" s="3" t="s">
        <v>20</v>
      </c>
      <c r="L141" s="8">
        <v>2</v>
      </c>
      <c r="M141" s="5">
        <v>7283.62</v>
      </c>
      <c r="N141" s="5">
        <v>0</v>
      </c>
      <c r="O141" s="8">
        <v>0</v>
      </c>
      <c r="P141" s="5">
        <v>0</v>
      </c>
      <c r="Q141" s="5">
        <v>0</v>
      </c>
      <c r="R141" s="8">
        <v>0</v>
      </c>
      <c r="S141" s="5">
        <v>0</v>
      </c>
      <c r="T141" s="5">
        <v>0</v>
      </c>
      <c r="U141" s="5">
        <v>0</v>
      </c>
    </row>
    <row r="142" spans="1:21" x14ac:dyDescent="0.25">
      <c r="A142" s="2">
        <v>3101</v>
      </c>
      <c r="B142" s="3" t="s">
        <v>12</v>
      </c>
      <c r="C142" s="3" t="s">
        <v>23</v>
      </c>
      <c r="D142" s="2">
        <v>31007</v>
      </c>
      <c r="E142" s="3" t="s">
        <v>23</v>
      </c>
      <c r="F142" s="2">
        <v>410480</v>
      </c>
      <c r="G142" s="3" t="s">
        <v>38</v>
      </c>
      <c r="H142" s="2">
        <v>4</v>
      </c>
      <c r="I142" s="2">
        <v>6</v>
      </c>
      <c r="J142" s="2">
        <v>1</v>
      </c>
      <c r="K142" s="3" t="s">
        <v>16</v>
      </c>
      <c r="L142" s="8">
        <v>1</v>
      </c>
      <c r="M142" s="5">
        <v>8466.15</v>
      </c>
      <c r="N142" s="5">
        <v>0</v>
      </c>
      <c r="O142" s="8">
        <v>0</v>
      </c>
      <c r="P142" s="5">
        <v>0</v>
      </c>
      <c r="Q142" s="5">
        <v>0</v>
      </c>
      <c r="R142" s="8">
        <v>0</v>
      </c>
      <c r="S142" s="5">
        <v>0</v>
      </c>
      <c r="T142" s="5">
        <v>0</v>
      </c>
      <c r="U142" s="5">
        <v>0</v>
      </c>
    </row>
    <row r="143" spans="1:21" x14ac:dyDescent="0.25">
      <c r="A143" s="2">
        <v>3101</v>
      </c>
      <c r="B143" s="3" t="s">
        <v>12</v>
      </c>
      <c r="C143" s="3" t="s">
        <v>26</v>
      </c>
      <c r="D143" s="2">
        <v>31004</v>
      </c>
      <c r="E143" s="3" t="s">
        <v>39</v>
      </c>
      <c r="F143" s="2">
        <v>310560</v>
      </c>
      <c r="G143" s="3" t="s">
        <v>40</v>
      </c>
      <c r="H143" s="2">
        <v>4</v>
      </c>
      <c r="I143" s="2">
        <v>6</v>
      </c>
      <c r="J143" s="2">
        <v>3</v>
      </c>
      <c r="K143" s="3" t="s">
        <v>17</v>
      </c>
      <c r="L143" s="8">
        <v>1</v>
      </c>
      <c r="M143" s="5">
        <v>5229.32</v>
      </c>
      <c r="N143" s="5">
        <v>0</v>
      </c>
      <c r="O143" s="8">
        <v>0</v>
      </c>
      <c r="P143" s="5">
        <v>0</v>
      </c>
      <c r="Q143" s="5">
        <v>0</v>
      </c>
      <c r="R143" s="8">
        <v>0</v>
      </c>
      <c r="S143" s="5">
        <v>0</v>
      </c>
      <c r="T143" s="5">
        <v>0</v>
      </c>
      <c r="U143" s="5">
        <v>5611.0918000000001</v>
      </c>
    </row>
    <row r="144" spans="1:21" x14ac:dyDescent="0.25">
      <c r="A144" s="2">
        <v>3101</v>
      </c>
      <c r="B144" s="3" t="s">
        <v>12</v>
      </c>
      <c r="C144" s="3" t="s">
        <v>26</v>
      </c>
      <c r="D144" s="2">
        <v>31004</v>
      </c>
      <c r="E144" s="3" t="s">
        <v>39</v>
      </c>
      <c r="F144" s="2">
        <v>310620</v>
      </c>
      <c r="G144" s="3" t="s">
        <v>15</v>
      </c>
      <c r="H144" s="2">
        <v>4</v>
      </c>
      <c r="I144" s="2">
        <v>6</v>
      </c>
      <c r="J144" s="2">
        <v>1</v>
      </c>
      <c r="K144" s="3" t="s">
        <v>16</v>
      </c>
      <c r="L144" s="8">
        <v>1</v>
      </c>
      <c r="M144" s="5">
        <v>5978.4</v>
      </c>
      <c r="N144" s="5">
        <v>0</v>
      </c>
      <c r="O144" s="8">
        <v>6.4999999999999991</v>
      </c>
      <c r="P144" s="5">
        <v>74813.464200000002</v>
      </c>
      <c r="Q144" s="5">
        <v>3366.6060000000002</v>
      </c>
      <c r="R144" s="8">
        <v>7.5</v>
      </c>
      <c r="S144" s="5">
        <v>86323.227599999998</v>
      </c>
      <c r="T144" s="5">
        <v>3884.5452</v>
      </c>
      <c r="U144" s="5">
        <v>11509.7637</v>
      </c>
    </row>
    <row r="145" spans="1:21" x14ac:dyDescent="0.25">
      <c r="A145" s="2">
        <v>3101</v>
      </c>
      <c r="B145" s="3" t="s">
        <v>12</v>
      </c>
      <c r="C145" s="3" t="s">
        <v>26</v>
      </c>
      <c r="D145" s="2">
        <v>31004</v>
      </c>
      <c r="E145" s="3" t="s">
        <v>39</v>
      </c>
      <c r="F145" s="2">
        <v>310620</v>
      </c>
      <c r="G145" s="3" t="s">
        <v>15</v>
      </c>
      <c r="H145" s="2">
        <v>4</v>
      </c>
      <c r="I145" s="2">
        <v>6</v>
      </c>
      <c r="J145" s="2">
        <v>2</v>
      </c>
      <c r="K145" s="3" t="s">
        <v>22</v>
      </c>
      <c r="L145" s="8">
        <v>1</v>
      </c>
      <c r="M145" s="5">
        <v>1765.16</v>
      </c>
      <c r="N145" s="5">
        <v>646.27</v>
      </c>
      <c r="O145" s="8">
        <v>0</v>
      </c>
      <c r="P145" s="5">
        <v>0</v>
      </c>
      <c r="Q145" s="5">
        <v>0</v>
      </c>
      <c r="R145" s="8">
        <v>0</v>
      </c>
      <c r="S145" s="5">
        <v>0</v>
      </c>
      <c r="T145" s="5">
        <v>0</v>
      </c>
      <c r="U145" s="5">
        <v>1549.6860999999999</v>
      </c>
    </row>
    <row r="146" spans="1:21" x14ac:dyDescent="0.25">
      <c r="A146" s="2">
        <v>3101</v>
      </c>
      <c r="B146" s="3" t="s">
        <v>12</v>
      </c>
      <c r="C146" s="3" t="s">
        <v>26</v>
      </c>
      <c r="D146" s="2">
        <v>31004</v>
      </c>
      <c r="E146" s="3" t="s">
        <v>39</v>
      </c>
      <c r="F146" s="2">
        <v>310620</v>
      </c>
      <c r="G146" s="3" t="s">
        <v>15</v>
      </c>
      <c r="H146" s="2">
        <v>4</v>
      </c>
      <c r="I146" s="2">
        <v>6</v>
      </c>
      <c r="J146" s="2">
        <v>4</v>
      </c>
      <c r="K146" s="3" t="s">
        <v>18</v>
      </c>
      <c r="L146" s="8">
        <v>2</v>
      </c>
      <c r="M146" s="5">
        <v>13397.77</v>
      </c>
      <c r="N146" s="5">
        <v>478.72</v>
      </c>
      <c r="O146" s="8">
        <v>0</v>
      </c>
      <c r="P146" s="5">
        <v>0</v>
      </c>
      <c r="Q146" s="5">
        <v>0</v>
      </c>
      <c r="R146" s="8">
        <v>0</v>
      </c>
      <c r="S146" s="5">
        <v>0</v>
      </c>
      <c r="T146" s="5">
        <v>0</v>
      </c>
      <c r="U146" s="5">
        <v>4814.8932000000004</v>
      </c>
    </row>
    <row r="147" spans="1:21" x14ac:dyDescent="0.25">
      <c r="A147" s="2">
        <v>3101</v>
      </c>
      <c r="B147" s="3" t="s">
        <v>12</v>
      </c>
      <c r="C147" s="3" t="s">
        <v>26</v>
      </c>
      <c r="D147" s="2">
        <v>31004</v>
      </c>
      <c r="E147" s="3" t="s">
        <v>39</v>
      </c>
      <c r="F147" s="2">
        <v>310620</v>
      </c>
      <c r="G147" s="3" t="s">
        <v>15</v>
      </c>
      <c r="H147" s="2">
        <v>4</v>
      </c>
      <c r="I147" s="2">
        <v>6</v>
      </c>
      <c r="J147" s="2">
        <v>5</v>
      </c>
      <c r="K147" s="3" t="s">
        <v>20</v>
      </c>
      <c r="L147" s="8">
        <v>2</v>
      </c>
      <c r="M147" s="5">
        <v>8696.39</v>
      </c>
      <c r="N147" s="5">
        <v>0</v>
      </c>
      <c r="O147" s="8">
        <v>0</v>
      </c>
      <c r="P147" s="5">
        <v>0</v>
      </c>
      <c r="Q147" s="5">
        <v>0</v>
      </c>
      <c r="R147" s="8">
        <v>0</v>
      </c>
      <c r="S147" s="5">
        <v>0</v>
      </c>
      <c r="T147" s="5">
        <v>0</v>
      </c>
      <c r="U147" s="5">
        <v>4344.4811</v>
      </c>
    </row>
    <row r="148" spans="1:21" x14ac:dyDescent="0.25">
      <c r="A148" s="2">
        <v>3101</v>
      </c>
      <c r="B148" s="3" t="s">
        <v>12</v>
      </c>
      <c r="C148" s="3" t="s">
        <v>26</v>
      </c>
      <c r="D148" s="2">
        <v>31004</v>
      </c>
      <c r="E148" s="3" t="s">
        <v>39</v>
      </c>
      <c r="F148" s="2">
        <v>313240</v>
      </c>
      <c r="G148" s="3" t="s">
        <v>19</v>
      </c>
      <c r="H148" s="2">
        <v>4</v>
      </c>
      <c r="I148" s="2">
        <v>6</v>
      </c>
      <c r="J148" s="2">
        <v>1</v>
      </c>
      <c r="K148" s="3" t="s">
        <v>16</v>
      </c>
      <c r="L148" s="8">
        <v>2</v>
      </c>
      <c r="M148" s="5">
        <v>22600.61</v>
      </c>
      <c r="N148" s="5">
        <v>957.44</v>
      </c>
      <c r="O148" s="8">
        <v>0</v>
      </c>
      <c r="P148" s="5">
        <v>0</v>
      </c>
      <c r="Q148" s="5">
        <v>0</v>
      </c>
      <c r="R148" s="8">
        <v>0</v>
      </c>
      <c r="S148" s="5">
        <v>0</v>
      </c>
      <c r="T148" s="5">
        <v>0</v>
      </c>
      <c r="U148" s="5">
        <v>9503.1558000000005</v>
      </c>
    </row>
    <row r="149" spans="1:21" x14ac:dyDescent="0.25">
      <c r="A149" s="2">
        <v>3101</v>
      </c>
      <c r="B149" s="3" t="s">
        <v>12</v>
      </c>
      <c r="C149" s="3" t="s">
        <v>26</v>
      </c>
      <c r="D149" s="2">
        <v>31004</v>
      </c>
      <c r="E149" s="3" t="s">
        <v>39</v>
      </c>
      <c r="F149" s="2">
        <v>313240</v>
      </c>
      <c r="G149" s="3" t="s">
        <v>19</v>
      </c>
      <c r="H149" s="2">
        <v>4</v>
      </c>
      <c r="I149" s="2">
        <v>6</v>
      </c>
      <c r="J149" s="2">
        <v>3</v>
      </c>
      <c r="K149" s="3" t="s">
        <v>17</v>
      </c>
      <c r="L149" s="8">
        <v>1</v>
      </c>
      <c r="M149" s="5">
        <v>5434.02</v>
      </c>
      <c r="N149" s="5">
        <v>0</v>
      </c>
      <c r="O149" s="8">
        <v>0</v>
      </c>
      <c r="P149" s="5">
        <v>0</v>
      </c>
      <c r="Q149" s="5">
        <v>0</v>
      </c>
      <c r="R149" s="8">
        <v>0</v>
      </c>
      <c r="S149" s="5">
        <v>0</v>
      </c>
      <c r="T149" s="5">
        <v>0</v>
      </c>
      <c r="U149" s="5">
        <v>5611.0918000000001</v>
      </c>
    </row>
    <row r="150" spans="1:21" x14ac:dyDescent="0.25">
      <c r="A150" s="2">
        <v>3101</v>
      </c>
      <c r="B150" s="3" t="s">
        <v>12</v>
      </c>
      <c r="C150" s="3" t="s">
        <v>26</v>
      </c>
      <c r="D150" s="2">
        <v>31004</v>
      </c>
      <c r="E150" s="3" t="s">
        <v>39</v>
      </c>
      <c r="F150" s="2">
        <v>313240</v>
      </c>
      <c r="G150" s="3" t="s">
        <v>19</v>
      </c>
      <c r="H150" s="2">
        <v>4</v>
      </c>
      <c r="I150" s="2">
        <v>6</v>
      </c>
      <c r="J150" s="2">
        <v>4</v>
      </c>
      <c r="K150" s="3" t="s">
        <v>18</v>
      </c>
      <c r="L150" s="8">
        <v>0</v>
      </c>
      <c r="M150" s="5">
        <v>0</v>
      </c>
      <c r="N150" s="5">
        <v>0</v>
      </c>
      <c r="O150" s="8">
        <v>6</v>
      </c>
      <c r="P150" s="5">
        <v>25638.889200000001</v>
      </c>
      <c r="Q150" s="5">
        <v>1153.7501999999999</v>
      </c>
      <c r="R150" s="8">
        <v>7.0000000000000009</v>
      </c>
      <c r="S150" s="5">
        <v>29912.0376</v>
      </c>
      <c r="T150" s="5">
        <v>1346.0418</v>
      </c>
      <c r="U150" s="5">
        <v>4273.1481999999996</v>
      </c>
    </row>
    <row r="151" spans="1:21" x14ac:dyDescent="0.25">
      <c r="A151" s="2">
        <v>3101</v>
      </c>
      <c r="B151" s="3" t="s">
        <v>12</v>
      </c>
      <c r="C151" s="3" t="s">
        <v>26</v>
      </c>
      <c r="D151" s="2">
        <v>31004</v>
      </c>
      <c r="E151" s="3" t="s">
        <v>39</v>
      </c>
      <c r="F151" s="2">
        <v>313240</v>
      </c>
      <c r="G151" s="3" t="s">
        <v>19</v>
      </c>
      <c r="H151" s="2">
        <v>4</v>
      </c>
      <c r="I151" s="2">
        <v>6</v>
      </c>
      <c r="J151" s="2">
        <v>5</v>
      </c>
      <c r="K151" s="3" t="s">
        <v>20</v>
      </c>
      <c r="L151" s="8">
        <v>1</v>
      </c>
      <c r="M151" s="5">
        <v>4900.01</v>
      </c>
      <c r="N151" s="5">
        <v>0</v>
      </c>
      <c r="O151" s="8">
        <v>2.5</v>
      </c>
      <c r="P151" s="5">
        <v>10504.0218</v>
      </c>
      <c r="Q151" s="5">
        <v>472.68119999999999</v>
      </c>
      <c r="R151" s="8">
        <v>3</v>
      </c>
      <c r="S151" s="5">
        <v>12604.825800000001</v>
      </c>
      <c r="T151" s="5">
        <v>567.21720000000005</v>
      </c>
      <c r="U151" s="5">
        <v>4201.6086999999998</v>
      </c>
    </row>
    <row r="152" spans="1:21" x14ac:dyDescent="0.25">
      <c r="A152" s="2">
        <v>3101</v>
      </c>
      <c r="B152" s="3" t="s">
        <v>12</v>
      </c>
      <c r="C152" s="3" t="s">
        <v>26</v>
      </c>
      <c r="D152" s="2">
        <v>31004</v>
      </c>
      <c r="E152" s="3" t="s">
        <v>39</v>
      </c>
      <c r="F152" s="2">
        <v>315180</v>
      </c>
      <c r="G152" s="3" t="s">
        <v>34</v>
      </c>
      <c r="H152" s="2">
        <v>4</v>
      </c>
      <c r="I152" s="2">
        <v>6</v>
      </c>
      <c r="J152" s="2">
        <v>1</v>
      </c>
      <c r="K152" s="3" t="s">
        <v>16</v>
      </c>
      <c r="L152" s="8">
        <v>2</v>
      </c>
      <c r="M152" s="5">
        <v>19838.939999999999</v>
      </c>
      <c r="N152" s="5">
        <v>6702.08</v>
      </c>
      <c r="O152" s="8">
        <v>0</v>
      </c>
      <c r="P152" s="5">
        <v>0</v>
      </c>
      <c r="Q152" s="5">
        <v>0</v>
      </c>
      <c r="R152" s="8">
        <v>0</v>
      </c>
      <c r="S152" s="5">
        <v>0</v>
      </c>
      <c r="T152" s="5">
        <v>0</v>
      </c>
      <c r="U152" s="5">
        <v>9683.8178000000007</v>
      </c>
    </row>
    <row r="153" spans="1:21" x14ac:dyDescent="0.25">
      <c r="A153" s="2">
        <v>3101</v>
      </c>
      <c r="B153" s="3" t="s">
        <v>12</v>
      </c>
      <c r="C153" s="3" t="s">
        <v>26</v>
      </c>
      <c r="D153" s="2">
        <v>31004</v>
      </c>
      <c r="E153" s="3" t="s">
        <v>39</v>
      </c>
      <c r="F153" s="2">
        <v>315180</v>
      </c>
      <c r="G153" s="3" t="s">
        <v>34</v>
      </c>
      <c r="H153" s="2">
        <v>4</v>
      </c>
      <c r="I153" s="2">
        <v>6</v>
      </c>
      <c r="J153" s="2">
        <v>2</v>
      </c>
      <c r="K153" s="3" t="s">
        <v>22</v>
      </c>
      <c r="L153" s="8">
        <v>1</v>
      </c>
      <c r="M153" s="5">
        <v>1448.6</v>
      </c>
      <c r="N153" s="5">
        <v>2393.6</v>
      </c>
      <c r="O153" s="8">
        <v>0</v>
      </c>
      <c r="P153" s="5">
        <v>0</v>
      </c>
      <c r="Q153" s="5">
        <v>0</v>
      </c>
      <c r="R153" s="8">
        <v>0</v>
      </c>
      <c r="S153" s="5">
        <v>0</v>
      </c>
      <c r="T153" s="5">
        <v>0</v>
      </c>
      <c r="U153" s="5">
        <v>1107.7747999999999</v>
      </c>
    </row>
    <row r="154" spans="1:21" x14ac:dyDescent="0.25">
      <c r="A154" s="2">
        <v>3101</v>
      </c>
      <c r="B154" s="3" t="s">
        <v>12</v>
      </c>
      <c r="C154" s="3" t="s">
        <v>26</v>
      </c>
      <c r="D154" s="2">
        <v>31004</v>
      </c>
      <c r="E154" s="3" t="s">
        <v>39</v>
      </c>
      <c r="F154" s="2">
        <v>315180</v>
      </c>
      <c r="G154" s="3" t="s">
        <v>34</v>
      </c>
      <c r="H154" s="2">
        <v>4</v>
      </c>
      <c r="I154" s="2">
        <v>6</v>
      </c>
      <c r="J154" s="2">
        <v>3</v>
      </c>
      <c r="K154" s="3" t="s">
        <v>17</v>
      </c>
      <c r="L154" s="8">
        <v>2</v>
      </c>
      <c r="M154" s="5">
        <v>9503.42</v>
      </c>
      <c r="N154" s="5">
        <v>2872.32</v>
      </c>
      <c r="O154" s="8">
        <v>0</v>
      </c>
      <c r="P154" s="5">
        <v>0</v>
      </c>
      <c r="Q154" s="5">
        <v>0</v>
      </c>
      <c r="R154" s="8">
        <v>0</v>
      </c>
      <c r="S154" s="5">
        <v>0</v>
      </c>
      <c r="T154" s="5">
        <v>0</v>
      </c>
      <c r="U154" s="5">
        <v>5611.0918000000001</v>
      </c>
    </row>
    <row r="155" spans="1:21" x14ac:dyDescent="0.25">
      <c r="A155" s="2">
        <v>3101</v>
      </c>
      <c r="B155" s="3" t="s">
        <v>12</v>
      </c>
      <c r="C155" s="3" t="s">
        <v>26</v>
      </c>
      <c r="D155" s="2">
        <v>31004</v>
      </c>
      <c r="E155" s="3" t="s">
        <v>39</v>
      </c>
      <c r="F155" s="2">
        <v>315180</v>
      </c>
      <c r="G155" s="3" t="s">
        <v>34</v>
      </c>
      <c r="H155" s="2">
        <v>4</v>
      </c>
      <c r="I155" s="2">
        <v>6</v>
      </c>
      <c r="J155" s="2">
        <v>4</v>
      </c>
      <c r="K155" s="3" t="s">
        <v>18</v>
      </c>
      <c r="L155" s="8">
        <v>1</v>
      </c>
      <c r="M155" s="5">
        <v>4446.3</v>
      </c>
      <c r="N155" s="5">
        <v>0</v>
      </c>
      <c r="O155" s="8">
        <v>0</v>
      </c>
      <c r="P155" s="5">
        <v>0</v>
      </c>
      <c r="Q155" s="5">
        <v>0</v>
      </c>
      <c r="R155" s="8">
        <v>0</v>
      </c>
      <c r="S155" s="5">
        <v>0</v>
      </c>
      <c r="T155" s="5">
        <v>0</v>
      </c>
      <c r="U155" s="5">
        <v>4273.1481999999996</v>
      </c>
    </row>
    <row r="156" spans="1:21" x14ac:dyDescent="0.25">
      <c r="A156" s="2">
        <v>3101</v>
      </c>
      <c r="B156" s="3" t="s">
        <v>12</v>
      </c>
      <c r="C156" s="3" t="s">
        <v>26</v>
      </c>
      <c r="D156" s="2">
        <v>31004</v>
      </c>
      <c r="E156" s="3" t="s">
        <v>39</v>
      </c>
      <c r="F156" s="2">
        <v>315250</v>
      </c>
      <c r="G156" s="3" t="s">
        <v>23</v>
      </c>
      <c r="H156" s="2">
        <v>4</v>
      </c>
      <c r="I156" s="2">
        <v>6</v>
      </c>
      <c r="J156" s="2">
        <v>4</v>
      </c>
      <c r="K156" s="3" t="s">
        <v>18</v>
      </c>
      <c r="L156" s="8">
        <v>1</v>
      </c>
      <c r="M156" s="5">
        <v>2854.75</v>
      </c>
      <c r="N156" s="5">
        <v>0</v>
      </c>
      <c r="O156" s="8">
        <v>0</v>
      </c>
      <c r="P156" s="5">
        <v>0</v>
      </c>
      <c r="Q156" s="5">
        <v>0</v>
      </c>
      <c r="R156" s="8">
        <v>0</v>
      </c>
      <c r="S156" s="5">
        <v>0</v>
      </c>
      <c r="T156" s="5">
        <v>0</v>
      </c>
      <c r="U156" s="5">
        <v>4563.2483000000002</v>
      </c>
    </row>
    <row r="157" spans="1:21" x14ac:dyDescent="0.25">
      <c r="A157" s="2">
        <v>3101</v>
      </c>
      <c r="B157" s="3" t="s">
        <v>12</v>
      </c>
      <c r="C157" s="3" t="s">
        <v>26</v>
      </c>
      <c r="D157" s="2">
        <v>31004</v>
      </c>
      <c r="E157" s="3" t="s">
        <v>39</v>
      </c>
      <c r="F157" s="2">
        <v>316470</v>
      </c>
      <c r="G157" s="3" t="s">
        <v>24</v>
      </c>
      <c r="H157" s="2">
        <v>4</v>
      </c>
      <c r="I157" s="2">
        <v>6</v>
      </c>
      <c r="J157" s="2">
        <v>1</v>
      </c>
      <c r="K157" s="3" t="s">
        <v>16</v>
      </c>
      <c r="L157" s="8">
        <v>1</v>
      </c>
      <c r="M157" s="5">
        <v>8566.1</v>
      </c>
      <c r="N157" s="5">
        <v>2872.32</v>
      </c>
      <c r="O157" s="8">
        <v>0</v>
      </c>
      <c r="P157" s="5">
        <v>0</v>
      </c>
      <c r="Q157" s="5">
        <v>0</v>
      </c>
      <c r="R157" s="8">
        <v>0</v>
      </c>
      <c r="S157" s="5">
        <v>0</v>
      </c>
      <c r="T157" s="5">
        <v>0</v>
      </c>
      <c r="U157" s="5">
        <v>8473.6610999999994</v>
      </c>
    </row>
    <row r="158" spans="1:21" x14ac:dyDescent="0.25">
      <c r="A158" s="2">
        <v>3101</v>
      </c>
      <c r="B158" s="3" t="s">
        <v>12</v>
      </c>
      <c r="C158" s="3" t="s">
        <v>26</v>
      </c>
      <c r="D158" s="2">
        <v>31004</v>
      </c>
      <c r="E158" s="3" t="s">
        <v>39</v>
      </c>
      <c r="F158" s="2">
        <v>316470</v>
      </c>
      <c r="G158" s="3" t="s">
        <v>24</v>
      </c>
      <c r="H158" s="2">
        <v>4</v>
      </c>
      <c r="I158" s="2">
        <v>6</v>
      </c>
      <c r="J158" s="2">
        <v>2</v>
      </c>
      <c r="K158" s="3" t="s">
        <v>22</v>
      </c>
      <c r="L158" s="8">
        <v>1</v>
      </c>
      <c r="M158" s="5">
        <v>3526.32</v>
      </c>
      <c r="N158" s="5">
        <v>478.72</v>
      </c>
      <c r="O158" s="8">
        <v>0</v>
      </c>
      <c r="P158" s="5">
        <v>0</v>
      </c>
      <c r="Q158" s="5">
        <v>0</v>
      </c>
      <c r="R158" s="8">
        <v>0</v>
      </c>
      <c r="S158" s="5">
        <v>0</v>
      </c>
      <c r="T158" s="5">
        <v>0</v>
      </c>
      <c r="U158" s="5">
        <v>1978.02</v>
      </c>
    </row>
    <row r="159" spans="1:21" x14ac:dyDescent="0.25">
      <c r="A159" s="2">
        <v>3101</v>
      </c>
      <c r="B159" s="3" t="s">
        <v>12</v>
      </c>
      <c r="C159" s="3" t="s">
        <v>26</v>
      </c>
      <c r="D159" s="2">
        <v>31004</v>
      </c>
      <c r="E159" s="3" t="s">
        <v>39</v>
      </c>
      <c r="F159" s="2">
        <v>317020</v>
      </c>
      <c r="G159" s="3" t="s">
        <v>25</v>
      </c>
      <c r="H159" s="2">
        <v>4</v>
      </c>
      <c r="I159" s="2">
        <v>6</v>
      </c>
      <c r="J159" s="2">
        <v>1</v>
      </c>
      <c r="K159" s="3" t="s">
        <v>16</v>
      </c>
      <c r="L159" s="8">
        <v>0</v>
      </c>
      <c r="M159" s="5">
        <v>0</v>
      </c>
      <c r="N159" s="5">
        <v>0</v>
      </c>
      <c r="O159" s="8">
        <v>1.5</v>
      </c>
      <c r="P159" s="5">
        <v>20829.211800000001</v>
      </c>
      <c r="Q159" s="5">
        <v>937.31460000000004</v>
      </c>
      <c r="R159" s="8">
        <v>1.9999999999999998</v>
      </c>
      <c r="S159" s="5">
        <v>27772.282800000001</v>
      </c>
      <c r="T159" s="5">
        <v>1249.7526</v>
      </c>
      <c r="U159" s="5">
        <v>13886.141299999999</v>
      </c>
    </row>
    <row r="160" spans="1:21" x14ac:dyDescent="0.25">
      <c r="A160" s="2">
        <v>3101</v>
      </c>
      <c r="B160" s="3" t="s">
        <v>12</v>
      </c>
      <c r="C160" s="3" t="s">
        <v>26</v>
      </c>
      <c r="D160" s="2">
        <v>31004</v>
      </c>
      <c r="E160" s="3" t="s">
        <v>39</v>
      </c>
      <c r="F160" s="2">
        <v>317070</v>
      </c>
      <c r="G160" s="3" t="s">
        <v>26</v>
      </c>
      <c r="H160" s="2">
        <v>4</v>
      </c>
      <c r="I160" s="2">
        <v>6</v>
      </c>
      <c r="J160" s="2">
        <v>1</v>
      </c>
      <c r="K160" s="3" t="s">
        <v>16</v>
      </c>
      <c r="L160" s="8">
        <v>32</v>
      </c>
      <c r="M160" s="5">
        <v>278507.26</v>
      </c>
      <c r="N160" s="5">
        <v>36274.839999999997</v>
      </c>
      <c r="O160" s="8">
        <v>25.5</v>
      </c>
      <c r="P160" s="5">
        <v>234132.7458</v>
      </c>
      <c r="Q160" s="5">
        <v>10535.973599999999</v>
      </c>
      <c r="R160" s="8">
        <v>30</v>
      </c>
      <c r="S160" s="5">
        <v>275450.28899999999</v>
      </c>
      <c r="T160" s="5">
        <v>12395.263199999999</v>
      </c>
      <c r="U160" s="5">
        <v>9181.6762999999992</v>
      </c>
    </row>
    <row r="161" spans="1:21" x14ac:dyDescent="0.25">
      <c r="A161" s="2">
        <v>3101</v>
      </c>
      <c r="B161" s="3" t="s">
        <v>12</v>
      </c>
      <c r="C161" s="3" t="s">
        <v>26</v>
      </c>
      <c r="D161" s="2">
        <v>31004</v>
      </c>
      <c r="E161" s="3" t="s">
        <v>39</v>
      </c>
      <c r="F161" s="2">
        <v>317070</v>
      </c>
      <c r="G161" s="3" t="s">
        <v>26</v>
      </c>
      <c r="H161" s="2">
        <v>4</v>
      </c>
      <c r="I161" s="2">
        <v>6</v>
      </c>
      <c r="J161" s="2">
        <v>2</v>
      </c>
      <c r="K161" s="3" t="s">
        <v>22</v>
      </c>
      <c r="L161" s="8">
        <v>13</v>
      </c>
      <c r="M161" s="5">
        <v>16651.490000000002</v>
      </c>
      <c r="N161" s="5">
        <v>5744.64</v>
      </c>
      <c r="O161" s="8">
        <v>9</v>
      </c>
      <c r="P161" s="5">
        <v>13960.2942</v>
      </c>
      <c r="Q161" s="5">
        <v>628.21320000000003</v>
      </c>
      <c r="R161" s="8">
        <v>10.5</v>
      </c>
      <c r="S161" s="5">
        <v>16287.009599999999</v>
      </c>
      <c r="T161" s="5">
        <v>732.91560000000004</v>
      </c>
      <c r="U161" s="5">
        <v>1551.1438000000001</v>
      </c>
    </row>
    <row r="162" spans="1:21" x14ac:dyDescent="0.25">
      <c r="A162" s="2">
        <v>3101</v>
      </c>
      <c r="B162" s="3" t="s">
        <v>12</v>
      </c>
      <c r="C162" s="3" t="s">
        <v>26</v>
      </c>
      <c r="D162" s="2">
        <v>31004</v>
      </c>
      <c r="E162" s="3" t="s">
        <v>39</v>
      </c>
      <c r="F162" s="2">
        <v>317070</v>
      </c>
      <c r="G162" s="3" t="s">
        <v>26</v>
      </c>
      <c r="H162" s="2">
        <v>4</v>
      </c>
      <c r="I162" s="2">
        <v>6</v>
      </c>
      <c r="J162" s="2">
        <v>3</v>
      </c>
      <c r="K162" s="3" t="s">
        <v>17</v>
      </c>
      <c r="L162" s="8">
        <v>22</v>
      </c>
      <c r="M162" s="5">
        <v>112792.1</v>
      </c>
      <c r="N162" s="5">
        <v>12107</v>
      </c>
      <c r="O162" s="8">
        <v>33.5</v>
      </c>
      <c r="P162" s="5">
        <v>187971.5754</v>
      </c>
      <c r="Q162" s="5">
        <v>8458.7207999999991</v>
      </c>
      <c r="R162" s="8">
        <v>39</v>
      </c>
      <c r="S162" s="5">
        <v>218832.5802</v>
      </c>
      <c r="T162" s="5">
        <v>9847.4663999999993</v>
      </c>
      <c r="U162" s="5">
        <v>5611.0918000000001</v>
      </c>
    </row>
    <row r="163" spans="1:21" x14ac:dyDescent="0.25">
      <c r="A163" s="2">
        <v>3101</v>
      </c>
      <c r="B163" s="3" t="s">
        <v>12</v>
      </c>
      <c r="C163" s="3" t="s">
        <v>26</v>
      </c>
      <c r="D163" s="2">
        <v>31004</v>
      </c>
      <c r="E163" s="3" t="s">
        <v>39</v>
      </c>
      <c r="F163" s="2">
        <v>330630</v>
      </c>
      <c r="G163" s="3" t="s">
        <v>41</v>
      </c>
      <c r="H163" s="2">
        <v>4</v>
      </c>
      <c r="I163" s="2">
        <v>6</v>
      </c>
      <c r="J163" s="2">
        <v>1</v>
      </c>
      <c r="K163" s="3" t="s">
        <v>16</v>
      </c>
      <c r="L163" s="8">
        <v>1</v>
      </c>
      <c r="M163" s="5">
        <v>2979.09</v>
      </c>
      <c r="N163" s="5">
        <v>0</v>
      </c>
      <c r="O163" s="8">
        <v>0</v>
      </c>
      <c r="P163" s="5">
        <v>0</v>
      </c>
      <c r="Q163" s="5">
        <v>0</v>
      </c>
      <c r="R163" s="8">
        <v>0</v>
      </c>
      <c r="S163" s="5">
        <v>0</v>
      </c>
      <c r="T163" s="5">
        <v>0</v>
      </c>
      <c r="U163" s="5">
        <v>0</v>
      </c>
    </row>
    <row r="164" spans="1:21" x14ac:dyDescent="0.25">
      <c r="A164" s="2">
        <v>3101</v>
      </c>
      <c r="B164" s="3" t="s">
        <v>12</v>
      </c>
      <c r="C164" s="3" t="s">
        <v>26</v>
      </c>
      <c r="D164" s="2">
        <v>31004</v>
      </c>
      <c r="E164" s="3" t="s">
        <v>39</v>
      </c>
      <c r="F164" s="2">
        <v>350550</v>
      </c>
      <c r="G164" s="3" t="s">
        <v>27</v>
      </c>
      <c r="H164" s="2">
        <v>4</v>
      </c>
      <c r="I164" s="2">
        <v>6</v>
      </c>
      <c r="J164" s="2">
        <v>2</v>
      </c>
      <c r="K164" s="3" t="s">
        <v>22</v>
      </c>
      <c r="L164" s="8">
        <v>3</v>
      </c>
      <c r="M164" s="5">
        <v>2037.92</v>
      </c>
      <c r="N164" s="5">
        <v>0</v>
      </c>
      <c r="O164" s="8">
        <v>0</v>
      </c>
      <c r="P164" s="5">
        <v>0</v>
      </c>
      <c r="Q164" s="5">
        <v>0</v>
      </c>
      <c r="R164" s="8">
        <v>0</v>
      </c>
      <c r="S164" s="5">
        <v>0</v>
      </c>
      <c r="T164" s="5">
        <v>0</v>
      </c>
      <c r="U164" s="5">
        <v>0</v>
      </c>
    </row>
    <row r="165" spans="1:21" x14ac:dyDescent="0.25">
      <c r="A165" s="2">
        <v>3101</v>
      </c>
      <c r="B165" s="3" t="s">
        <v>12</v>
      </c>
      <c r="C165" s="3" t="s">
        <v>26</v>
      </c>
      <c r="D165" s="2">
        <v>31004</v>
      </c>
      <c r="E165" s="3" t="s">
        <v>39</v>
      </c>
      <c r="F165" s="2">
        <v>355030</v>
      </c>
      <c r="G165" s="3" t="s">
        <v>30</v>
      </c>
      <c r="H165" s="2">
        <v>4</v>
      </c>
      <c r="I165" s="2">
        <v>6</v>
      </c>
      <c r="J165" s="2">
        <v>1</v>
      </c>
      <c r="K165" s="3" t="s">
        <v>16</v>
      </c>
      <c r="L165" s="8">
        <v>2</v>
      </c>
      <c r="M165" s="5">
        <v>16271.88</v>
      </c>
      <c r="N165" s="5">
        <v>2034.52</v>
      </c>
      <c r="O165" s="8">
        <v>0</v>
      </c>
      <c r="P165" s="5">
        <v>0</v>
      </c>
      <c r="Q165" s="5">
        <v>0</v>
      </c>
      <c r="R165" s="8">
        <v>0</v>
      </c>
      <c r="S165" s="5">
        <v>0</v>
      </c>
      <c r="T165" s="5">
        <v>0</v>
      </c>
      <c r="U165" s="5">
        <v>0</v>
      </c>
    </row>
    <row r="166" spans="1:21" x14ac:dyDescent="0.25">
      <c r="A166" s="2">
        <v>3101</v>
      </c>
      <c r="B166" s="3" t="s">
        <v>12</v>
      </c>
      <c r="C166" s="3" t="s">
        <v>26</v>
      </c>
      <c r="D166" s="2">
        <v>31008</v>
      </c>
      <c r="E166" s="3" t="s">
        <v>42</v>
      </c>
      <c r="F166" s="2">
        <v>310620</v>
      </c>
      <c r="G166" s="3" t="s">
        <v>15</v>
      </c>
      <c r="H166" s="2">
        <v>4</v>
      </c>
      <c r="I166" s="2">
        <v>6</v>
      </c>
      <c r="J166" s="2">
        <v>1</v>
      </c>
      <c r="K166" s="3" t="s">
        <v>16</v>
      </c>
      <c r="L166" s="8">
        <v>2</v>
      </c>
      <c r="M166" s="5">
        <v>83998.06</v>
      </c>
      <c r="N166" s="5">
        <v>0</v>
      </c>
      <c r="O166" s="8">
        <v>0</v>
      </c>
      <c r="P166" s="5">
        <v>0</v>
      </c>
      <c r="Q166" s="5">
        <v>0</v>
      </c>
      <c r="R166" s="8">
        <v>0</v>
      </c>
      <c r="S166" s="5">
        <v>0</v>
      </c>
      <c r="T166" s="5">
        <v>0</v>
      </c>
      <c r="U166" s="5">
        <v>11509.7637</v>
      </c>
    </row>
    <row r="167" spans="1:21" x14ac:dyDescent="0.25">
      <c r="A167" s="2">
        <v>3101</v>
      </c>
      <c r="B167" s="3" t="s">
        <v>12</v>
      </c>
      <c r="C167" s="3" t="s">
        <v>26</v>
      </c>
      <c r="D167" s="2">
        <v>31008</v>
      </c>
      <c r="E167" s="3" t="s">
        <v>42</v>
      </c>
      <c r="F167" s="2">
        <v>313240</v>
      </c>
      <c r="G167" s="3" t="s">
        <v>19</v>
      </c>
      <c r="H167" s="2">
        <v>4</v>
      </c>
      <c r="I167" s="2">
        <v>6</v>
      </c>
      <c r="J167" s="2">
        <v>1</v>
      </c>
      <c r="K167" s="3" t="s">
        <v>16</v>
      </c>
      <c r="L167" s="8">
        <v>3</v>
      </c>
      <c r="M167" s="5">
        <v>28951.62</v>
      </c>
      <c r="N167" s="5">
        <v>2872.32</v>
      </c>
      <c r="O167" s="8">
        <v>0</v>
      </c>
      <c r="P167" s="5">
        <v>0</v>
      </c>
      <c r="Q167" s="5">
        <v>0</v>
      </c>
      <c r="R167" s="8">
        <v>0</v>
      </c>
      <c r="S167" s="5">
        <v>0</v>
      </c>
      <c r="T167" s="5">
        <v>0</v>
      </c>
      <c r="U167" s="5">
        <v>9503.1558000000005</v>
      </c>
    </row>
    <row r="168" spans="1:21" x14ac:dyDescent="0.25">
      <c r="A168" s="2">
        <v>3101</v>
      </c>
      <c r="B168" s="3" t="s">
        <v>12</v>
      </c>
      <c r="C168" s="3" t="s">
        <v>26</v>
      </c>
      <c r="D168" s="2">
        <v>31008</v>
      </c>
      <c r="E168" s="3" t="s">
        <v>42</v>
      </c>
      <c r="F168" s="2">
        <v>313240</v>
      </c>
      <c r="G168" s="3" t="s">
        <v>19</v>
      </c>
      <c r="H168" s="2">
        <v>4</v>
      </c>
      <c r="I168" s="2">
        <v>6</v>
      </c>
      <c r="J168" s="2">
        <v>3</v>
      </c>
      <c r="K168" s="3" t="s">
        <v>17</v>
      </c>
      <c r="L168" s="8">
        <v>2</v>
      </c>
      <c r="M168" s="5">
        <v>11197.55</v>
      </c>
      <c r="N168" s="5">
        <v>2393.6</v>
      </c>
      <c r="O168" s="8">
        <v>0</v>
      </c>
      <c r="P168" s="5">
        <v>0</v>
      </c>
      <c r="Q168" s="5">
        <v>0</v>
      </c>
      <c r="R168" s="8">
        <v>0</v>
      </c>
      <c r="S168" s="5">
        <v>0</v>
      </c>
      <c r="T168" s="5">
        <v>0</v>
      </c>
      <c r="U168" s="5">
        <v>5611.0918000000001</v>
      </c>
    </row>
    <row r="169" spans="1:21" x14ac:dyDescent="0.25">
      <c r="A169" s="2">
        <v>3101</v>
      </c>
      <c r="B169" s="3" t="s">
        <v>12</v>
      </c>
      <c r="C169" s="3" t="s">
        <v>26</v>
      </c>
      <c r="D169" s="2">
        <v>31008</v>
      </c>
      <c r="E169" s="3" t="s">
        <v>42</v>
      </c>
      <c r="F169" s="2">
        <v>313240</v>
      </c>
      <c r="G169" s="3" t="s">
        <v>19</v>
      </c>
      <c r="H169" s="2">
        <v>4</v>
      </c>
      <c r="I169" s="2">
        <v>6</v>
      </c>
      <c r="J169" s="2">
        <v>4</v>
      </c>
      <c r="K169" s="3" t="s">
        <v>18</v>
      </c>
      <c r="L169" s="8">
        <v>1</v>
      </c>
      <c r="M169" s="5">
        <v>7549.16</v>
      </c>
      <c r="N169" s="5">
        <v>0</v>
      </c>
      <c r="O169" s="8">
        <v>0</v>
      </c>
      <c r="P169" s="5">
        <v>0</v>
      </c>
      <c r="Q169" s="5">
        <v>0</v>
      </c>
      <c r="R169" s="8">
        <v>0</v>
      </c>
      <c r="S169" s="5">
        <v>0</v>
      </c>
      <c r="T169" s="5">
        <v>0</v>
      </c>
      <c r="U169" s="5">
        <v>4273.1481999999996</v>
      </c>
    </row>
    <row r="170" spans="1:21" x14ac:dyDescent="0.25">
      <c r="A170" s="2">
        <v>3101</v>
      </c>
      <c r="B170" s="3" t="s">
        <v>12</v>
      </c>
      <c r="C170" s="3" t="s">
        <v>26</v>
      </c>
      <c r="D170" s="2">
        <v>31008</v>
      </c>
      <c r="E170" s="3" t="s">
        <v>42</v>
      </c>
      <c r="F170" s="2">
        <v>313670</v>
      </c>
      <c r="G170" s="3" t="s">
        <v>43</v>
      </c>
      <c r="H170" s="2">
        <v>4</v>
      </c>
      <c r="I170" s="2">
        <v>6</v>
      </c>
      <c r="J170" s="2">
        <v>1</v>
      </c>
      <c r="K170" s="3" t="s">
        <v>16</v>
      </c>
      <c r="L170" s="8">
        <v>1</v>
      </c>
      <c r="M170" s="5">
        <v>6091.36</v>
      </c>
      <c r="N170" s="5">
        <v>0</v>
      </c>
      <c r="O170" s="8">
        <v>0</v>
      </c>
      <c r="P170" s="5">
        <v>0</v>
      </c>
      <c r="Q170" s="5">
        <v>0</v>
      </c>
      <c r="R170" s="8">
        <v>0</v>
      </c>
      <c r="S170" s="5">
        <v>0</v>
      </c>
      <c r="T170" s="5">
        <v>0</v>
      </c>
      <c r="U170" s="5">
        <v>9891.1381000000001</v>
      </c>
    </row>
    <row r="171" spans="1:21" x14ac:dyDescent="0.25">
      <c r="A171" s="2">
        <v>3101</v>
      </c>
      <c r="B171" s="3" t="s">
        <v>12</v>
      </c>
      <c r="C171" s="3" t="s">
        <v>26</v>
      </c>
      <c r="D171" s="2">
        <v>31008</v>
      </c>
      <c r="E171" s="3" t="s">
        <v>42</v>
      </c>
      <c r="F171" s="2">
        <v>313670</v>
      </c>
      <c r="G171" s="3" t="s">
        <v>43</v>
      </c>
      <c r="H171" s="2">
        <v>4</v>
      </c>
      <c r="I171" s="2">
        <v>6</v>
      </c>
      <c r="J171" s="2">
        <v>3</v>
      </c>
      <c r="K171" s="3" t="s">
        <v>17</v>
      </c>
      <c r="L171" s="8">
        <v>1</v>
      </c>
      <c r="M171" s="5">
        <v>5760.93</v>
      </c>
      <c r="N171" s="5">
        <v>598.4</v>
      </c>
      <c r="O171" s="8">
        <v>0</v>
      </c>
      <c r="P171" s="5">
        <v>0</v>
      </c>
      <c r="Q171" s="5">
        <v>0</v>
      </c>
      <c r="R171" s="8">
        <v>0</v>
      </c>
      <c r="S171" s="5">
        <v>0</v>
      </c>
      <c r="T171" s="5">
        <v>0</v>
      </c>
      <c r="U171" s="5">
        <v>6047.5261</v>
      </c>
    </row>
    <row r="172" spans="1:21" x14ac:dyDescent="0.25">
      <c r="A172" s="2">
        <v>3101</v>
      </c>
      <c r="B172" s="3" t="s">
        <v>12</v>
      </c>
      <c r="C172" s="3" t="s">
        <v>26</v>
      </c>
      <c r="D172" s="2">
        <v>31008</v>
      </c>
      <c r="E172" s="3" t="s">
        <v>42</v>
      </c>
      <c r="F172" s="2">
        <v>315180</v>
      </c>
      <c r="G172" s="3" t="s">
        <v>34</v>
      </c>
      <c r="H172" s="2">
        <v>4</v>
      </c>
      <c r="I172" s="2">
        <v>6</v>
      </c>
      <c r="J172" s="2">
        <v>2</v>
      </c>
      <c r="K172" s="3" t="s">
        <v>22</v>
      </c>
      <c r="L172" s="8">
        <v>1</v>
      </c>
      <c r="M172" s="5">
        <v>1646.54</v>
      </c>
      <c r="N172" s="5">
        <v>1914.88</v>
      </c>
      <c r="O172" s="8">
        <v>0</v>
      </c>
      <c r="P172" s="5">
        <v>0</v>
      </c>
      <c r="Q172" s="5">
        <v>0</v>
      </c>
      <c r="R172" s="8">
        <v>0</v>
      </c>
      <c r="S172" s="5">
        <v>0</v>
      </c>
      <c r="T172" s="5">
        <v>0</v>
      </c>
      <c r="U172" s="5">
        <v>1107.7747999999999</v>
      </c>
    </row>
    <row r="173" spans="1:21" x14ac:dyDescent="0.25">
      <c r="A173" s="2">
        <v>3101</v>
      </c>
      <c r="B173" s="3" t="s">
        <v>12</v>
      </c>
      <c r="C173" s="3" t="s">
        <v>26</v>
      </c>
      <c r="D173" s="2">
        <v>31008</v>
      </c>
      <c r="E173" s="3" t="s">
        <v>42</v>
      </c>
      <c r="F173" s="2">
        <v>315250</v>
      </c>
      <c r="G173" s="3" t="s">
        <v>23</v>
      </c>
      <c r="H173" s="2">
        <v>4</v>
      </c>
      <c r="I173" s="2">
        <v>6</v>
      </c>
      <c r="J173" s="2">
        <v>3</v>
      </c>
      <c r="K173" s="3" t="s">
        <v>17</v>
      </c>
      <c r="L173" s="8">
        <v>1</v>
      </c>
      <c r="M173" s="5">
        <v>5410.46</v>
      </c>
      <c r="N173" s="5">
        <v>0</v>
      </c>
      <c r="O173" s="8">
        <v>0</v>
      </c>
      <c r="P173" s="5">
        <v>0</v>
      </c>
      <c r="Q173" s="5">
        <v>0</v>
      </c>
      <c r="R173" s="8">
        <v>0</v>
      </c>
      <c r="S173" s="5">
        <v>0</v>
      </c>
      <c r="T173" s="5">
        <v>0</v>
      </c>
      <c r="U173" s="5">
        <v>6272.7227000000003</v>
      </c>
    </row>
    <row r="174" spans="1:21" x14ac:dyDescent="0.25">
      <c r="A174" s="2">
        <v>3101</v>
      </c>
      <c r="B174" s="3" t="s">
        <v>12</v>
      </c>
      <c r="C174" s="3" t="s">
        <v>26</v>
      </c>
      <c r="D174" s="2">
        <v>31008</v>
      </c>
      <c r="E174" s="3" t="s">
        <v>42</v>
      </c>
      <c r="F174" s="2">
        <v>315250</v>
      </c>
      <c r="G174" s="3" t="s">
        <v>23</v>
      </c>
      <c r="H174" s="2">
        <v>4</v>
      </c>
      <c r="I174" s="2">
        <v>6</v>
      </c>
      <c r="J174" s="2">
        <v>4</v>
      </c>
      <c r="K174" s="3" t="s">
        <v>18</v>
      </c>
      <c r="L174" s="8">
        <v>1</v>
      </c>
      <c r="M174" s="5">
        <v>4035.21</v>
      </c>
      <c r="N174" s="5">
        <v>0</v>
      </c>
      <c r="O174" s="8">
        <v>9</v>
      </c>
      <c r="P174" s="5">
        <v>41069.234400000001</v>
      </c>
      <c r="Q174" s="5">
        <v>1848.1158</v>
      </c>
      <c r="R174" s="8">
        <v>11</v>
      </c>
      <c r="S174" s="5">
        <v>50195.731200000002</v>
      </c>
      <c r="T174" s="5">
        <v>2258.808</v>
      </c>
      <c r="U174" s="5">
        <v>4563.2483000000002</v>
      </c>
    </row>
    <row r="175" spans="1:21" x14ac:dyDescent="0.25">
      <c r="A175" s="2">
        <v>3101</v>
      </c>
      <c r="B175" s="3" t="s">
        <v>12</v>
      </c>
      <c r="C175" s="3" t="s">
        <v>26</v>
      </c>
      <c r="D175" s="2">
        <v>31008</v>
      </c>
      <c r="E175" s="3" t="s">
        <v>42</v>
      </c>
      <c r="F175" s="2">
        <v>315250</v>
      </c>
      <c r="G175" s="3" t="s">
        <v>23</v>
      </c>
      <c r="H175" s="2">
        <v>4</v>
      </c>
      <c r="I175" s="2">
        <v>6</v>
      </c>
      <c r="J175" s="2">
        <v>5</v>
      </c>
      <c r="K175" s="3" t="s">
        <v>20</v>
      </c>
      <c r="L175" s="8">
        <v>0</v>
      </c>
      <c r="M175" s="5">
        <v>0</v>
      </c>
      <c r="N175" s="5">
        <v>0</v>
      </c>
      <c r="O175" s="8">
        <v>3.9999999999999996</v>
      </c>
      <c r="P175" s="5">
        <v>17501.845799999999</v>
      </c>
      <c r="Q175" s="5">
        <v>787.58280000000002</v>
      </c>
      <c r="R175" s="8">
        <v>4.5</v>
      </c>
      <c r="S175" s="5">
        <v>19689.5766</v>
      </c>
      <c r="T175" s="5">
        <v>886.0308</v>
      </c>
      <c r="U175" s="5">
        <v>4375.4615000000003</v>
      </c>
    </row>
    <row r="176" spans="1:21" x14ac:dyDescent="0.25">
      <c r="A176" s="2">
        <v>3101</v>
      </c>
      <c r="B176" s="3" t="s">
        <v>12</v>
      </c>
      <c r="C176" s="3" t="s">
        <v>26</v>
      </c>
      <c r="D176" s="2">
        <v>31008</v>
      </c>
      <c r="E176" s="3" t="s">
        <v>42</v>
      </c>
      <c r="F176" s="2">
        <v>316470</v>
      </c>
      <c r="G176" s="3" t="s">
        <v>24</v>
      </c>
      <c r="H176" s="2">
        <v>4</v>
      </c>
      <c r="I176" s="2">
        <v>6</v>
      </c>
      <c r="J176" s="2">
        <v>1</v>
      </c>
      <c r="K176" s="3" t="s">
        <v>16</v>
      </c>
      <c r="L176" s="8">
        <v>1</v>
      </c>
      <c r="M176" s="5">
        <v>9887.74</v>
      </c>
      <c r="N176" s="5">
        <v>1436.16</v>
      </c>
      <c r="O176" s="8">
        <v>0</v>
      </c>
      <c r="P176" s="5">
        <v>0</v>
      </c>
      <c r="Q176" s="5">
        <v>0</v>
      </c>
      <c r="R176" s="8">
        <v>0</v>
      </c>
      <c r="S176" s="5">
        <v>0</v>
      </c>
      <c r="T176" s="5">
        <v>0</v>
      </c>
      <c r="U176" s="5">
        <v>8473.6610999999994</v>
      </c>
    </row>
    <row r="177" spans="1:21" x14ac:dyDescent="0.25">
      <c r="A177" s="2">
        <v>3101</v>
      </c>
      <c r="B177" s="3" t="s">
        <v>12</v>
      </c>
      <c r="C177" s="3" t="s">
        <v>26</v>
      </c>
      <c r="D177" s="2">
        <v>31008</v>
      </c>
      <c r="E177" s="3" t="s">
        <v>42</v>
      </c>
      <c r="F177" s="2">
        <v>316470</v>
      </c>
      <c r="G177" s="3" t="s">
        <v>24</v>
      </c>
      <c r="H177" s="2">
        <v>4</v>
      </c>
      <c r="I177" s="2">
        <v>6</v>
      </c>
      <c r="J177" s="2">
        <v>3</v>
      </c>
      <c r="K177" s="3" t="s">
        <v>17</v>
      </c>
      <c r="L177" s="8">
        <v>1</v>
      </c>
      <c r="M177" s="5">
        <v>5812.59</v>
      </c>
      <c r="N177" s="5">
        <v>957.44</v>
      </c>
      <c r="O177" s="8">
        <v>0</v>
      </c>
      <c r="P177" s="5">
        <v>0</v>
      </c>
      <c r="Q177" s="5">
        <v>0</v>
      </c>
      <c r="R177" s="8">
        <v>0</v>
      </c>
      <c r="S177" s="5">
        <v>0</v>
      </c>
      <c r="T177" s="5">
        <v>0</v>
      </c>
      <c r="U177" s="5">
        <v>5611.0918000000001</v>
      </c>
    </row>
    <row r="178" spans="1:21" x14ac:dyDescent="0.25">
      <c r="A178" s="2">
        <v>3101</v>
      </c>
      <c r="B178" s="3" t="s">
        <v>12</v>
      </c>
      <c r="C178" s="3" t="s">
        <v>26</v>
      </c>
      <c r="D178" s="2">
        <v>31008</v>
      </c>
      <c r="E178" s="3" t="s">
        <v>42</v>
      </c>
      <c r="F178" s="2">
        <v>316470</v>
      </c>
      <c r="G178" s="3" t="s">
        <v>24</v>
      </c>
      <c r="H178" s="2">
        <v>4</v>
      </c>
      <c r="I178" s="2">
        <v>6</v>
      </c>
      <c r="J178" s="2">
        <v>4</v>
      </c>
      <c r="K178" s="3" t="s">
        <v>18</v>
      </c>
      <c r="L178" s="8">
        <v>1</v>
      </c>
      <c r="M178" s="5">
        <v>3834.82</v>
      </c>
      <c r="N178" s="5">
        <v>0</v>
      </c>
      <c r="O178" s="8">
        <v>0</v>
      </c>
      <c r="P178" s="5">
        <v>0</v>
      </c>
      <c r="Q178" s="5">
        <v>0</v>
      </c>
      <c r="R178" s="8">
        <v>0</v>
      </c>
      <c r="S178" s="5">
        <v>0</v>
      </c>
      <c r="T178" s="5">
        <v>0</v>
      </c>
      <c r="U178" s="5">
        <v>4273.1481999999996</v>
      </c>
    </row>
    <row r="179" spans="1:21" x14ac:dyDescent="0.25">
      <c r="A179" s="2">
        <v>3101</v>
      </c>
      <c r="B179" s="3" t="s">
        <v>12</v>
      </c>
      <c r="C179" s="3" t="s">
        <v>26</v>
      </c>
      <c r="D179" s="2">
        <v>31008</v>
      </c>
      <c r="E179" s="3" t="s">
        <v>42</v>
      </c>
      <c r="F179" s="2">
        <v>317020</v>
      </c>
      <c r="G179" s="3" t="s">
        <v>25</v>
      </c>
      <c r="H179" s="2">
        <v>4</v>
      </c>
      <c r="I179" s="2">
        <v>6</v>
      </c>
      <c r="J179" s="2">
        <v>1</v>
      </c>
      <c r="K179" s="3" t="s">
        <v>16</v>
      </c>
      <c r="L179" s="8">
        <v>0</v>
      </c>
      <c r="M179" s="5">
        <v>0</v>
      </c>
      <c r="N179" s="5">
        <v>0</v>
      </c>
      <c r="O179" s="8">
        <v>2.5</v>
      </c>
      <c r="P179" s="5">
        <v>34715.353199999998</v>
      </c>
      <c r="Q179" s="5">
        <v>1562.1905999999999</v>
      </c>
      <c r="R179" s="8">
        <v>3</v>
      </c>
      <c r="S179" s="5">
        <v>41658.424200000001</v>
      </c>
      <c r="T179" s="5">
        <v>1874.6292000000001</v>
      </c>
      <c r="U179" s="5">
        <v>13886.141299999999</v>
      </c>
    </row>
    <row r="180" spans="1:21" x14ac:dyDescent="0.25">
      <c r="A180" s="2">
        <v>3101</v>
      </c>
      <c r="B180" s="3" t="s">
        <v>12</v>
      </c>
      <c r="C180" s="3" t="s">
        <v>26</v>
      </c>
      <c r="D180" s="2">
        <v>31008</v>
      </c>
      <c r="E180" s="3" t="s">
        <v>42</v>
      </c>
      <c r="F180" s="2">
        <v>317070</v>
      </c>
      <c r="G180" s="3" t="s">
        <v>26</v>
      </c>
      <c r="H180" s="2">
        <v>4</v>
      </c>
      <c r="I180" s="2">
        <v>6</v>
      </c>
      <c r="J180" s="2">
        <v>1</v>
      </c>
      <c r="K180" s="3" t="s">
        <v>16</v>
      </c>
      <c r="L180" s="8">
        <v>56</v>
      </c>
      <c r="M180" s="5">
        <v>511224.64</v>
      </c>
      <c r="N180" s="5">
        <v>65584.639999999999</v>
      </c>
      <c r="O180" s="8">
        <v>48</v>
      </c>
      <c r="P180" s="5">
        <v>440720.46240000002</v>
      </c>
      <c r="Q180" s="5">
        <v>19832.420999999998</v>
      </c>
      <c r="R180" s="8">
        <v>56.499999999999993</v>
      </c>
      <c r="S180" s="5">
        <v>518764.71120000002</v>
      </c>
      <c r="T180" s="5">
        <v>23344.411800000002</v>
      </c>
      <c r="U180" s="5">
        <v>9181.6762999999992</v>
      </c>
    </row>
    <row r="181" spans="1:21" x14ac:dyDescent="0.25">
      <c r="A181" s="2">
        <v>3101</v>
      </c>
      <c r="B181" s="3" t="s">
        <v>12</v>
      </c>
      <c r="C181" s="3" t="s">
        <v>26</v>
      </c>
      <c r="D181" s="2">
        <v>31008</v>
      </c>
      <c r="E181" s="3" t="s">
        <v>42</v>
      </c>
      <c r="F181" s="2">
        <v>317070</v>
      </c>
      <c r="G181" s="3" t="s">
        <v>26</v>
      </c>
      <c r="H181" s="2">
        <v>4</v>
      </c>
      <c r="I181" s="2">
        <v>6</v>
      </c>
      <c r="J181" s="2">
        <v>2</v>
      </c>
      <c r="K181" s="3" t="s">
        <v>22</v>
      </c>
      <c r="L181" s="8">
        <v>4</v>
      </c>
      <c r="M181" s="5">
        <v>6065.69</v>
      </c>
      <c r="N181" s="5">
        <v>0</v>
      </c>
      <c r="O181" s="8">
        <v>13.5</v>
      </c>
      <c r="P181" s="5">
        <v>20940.440999999999</v>
      </c>
      <c r="Q181" s="5">
        <v>942.31979999999999</v>
      </c>
      <c r="R181" s="8">
        <v>15.999999999999998</v>
      </c>
      <c r="S181" s="5">
        <v>24818.300999999999</v>
      </c>
      <c r="T181" s="5">
        <v>1116.8237999999999</v>
      </c>
      <c r="U181" s="5">
        <v>1551.1438000000001</v>
      </c>
    </row>
    <row r="182" spans="1:21" x14ac:dyDescent="0.25">
      <c r="A182" s="2">
        <v>3101</v>
      </c>
      <c r="B182" s="3" t="s">
        <v>12</v>
      </c>
      <c r="C182" s="3" t="s">
        <v>26</v>
      </c>
      <c r="D182" s="2">
        <v>31008</v>
      </c>
      <c r="E182" s="3" t="s">
        <v>42</v>
      </c>
      <c r="F182" s="2">
        <v>317070</v>
      </c>
      <c r="G182" s="3" t="s">
        <v>26</v>
      </c>
      <c r="H182" s="2">
        <v>4</v>
      </c>
      <c r="I182" s="2">
        <v>6</v>
      </c>
      <c r="J182" s="2">
        <v>3</v>
      </c>
      <c r="K182" s="3" t="s">
        <v>17</v>
      </c>
      <c r="L182" s="8">
        <v>53</v>
      </c>
      <c r="M182" s="5">
        <v>261768.44</v>
      </c>
      <c r="N182" s="5">
        <v>28121.040000000001</v>
      </c>
      <c r="O182" s="8">
        <v>50.499999999999993</v>
      </c>
      <c r="P182" s="5">
        <v>283360.13579999999</v>
      </c>
      <c r="Q182" s="5">
        <v>12751.206</v>
      </c>
      <c r="R182" s="8">
        <v>59.000000000000007</v>
      </c>
      <c r="S182" s="5">
        <v>331054.41600000003</v>
      </c>
      <c r="T182" s="5">
        <v>14897.4486</v>
      </c>
      <c r="U182" s="5">
        <v>5611.0918000000001</v>
      </c>
    </row>
    <row r="183" spans="1:21" x14ac:dyDescent="0.25">
      <c r="A183" s="2">
        <v>3101</v>
      </c>
      <c r="B183" s="3" t="s">
        <v>12</v>
      </c>
      <c r="C183" s="3" t="s">
        <v>26</v>
      </c>
      <c r="D183" s="2">
        <v>31008</v>
      </c>
      <c r="E183" s="3" t="s">
        <v>42</v>
      </c>
      <c r="F183" s="2">
        <v>350950</v>
      </c>
      <c r="G183" s="3" t="s">
        <v>36</v>
      </c>
      <c r="H183" s="2">
        <v>4</v>
      </c>
      <c r="I183" s="2">
        <v>6</v>
      </c>
      <c r="J183" s="2">
        <v>1</v>
      </c>
      <c r="K183" s="3" t="s">
        <v>16</v>
      </c>
      <c r="L183" s="8">
        <v>1</v>
      </c>
      <c r="M183" s="5">
        <v>10140.58</v>
      </c>
      <c r="N183" s="5">
        <v>1017.26</v>
      </c>
      <c r="O183" s="8">
        <v>0</v>
      </c>
      <c r="P183" s="5">
        <v>0</v>
      </c>
      <c r="Q183" s="5">
        <v>0</v>
      </c>
      <c r="R183" s="8">
        <v>0</v>
      </c>
      <c r="S183" s="5">
        <v>0</v>
      </c>
      <c r="T183" s="5">
        <v>0</v>
      </c>
      <c r="U183" s="5">
        <v>0</v>
      </c>
    </row>
    <row r="184" spans="1:21" x14ac:dyDescent="0.25">
      <c r="A184" s="2">
        <v>3101</v>
      </c>
      <c r="B184" s="3" t="s">
        <v>12</v>
      </c>
      <c r="C184" s="3" t="s">
        <v>26</v>
      </c>
      <c r="D184" s="2">
        <v>31008</v>
      </c>
      <c r="E184" s="3" t="s">
        <v>42</v>
      </c>
      <c r="F184" s="2">
        <v>355030</v>
      </c>
      <c r="G184" s="3" t="s">
        <v>30</v>
      </c>
      <c r="H184" s="2">
        <v>4</v>
      </c>
      <c r="I184" s="2">
        <v>6</v>
      </c>
      <c r="J184" s="2">
        <v>1</v>
      </c>
      <c r="K184" s="3" t="s">
        <v>16</v>
      </c>
      <c r="L184" s="8">
        <v>3</v>
      </c>
      <c r="M184" s="5">
        <v>44801.14</v>
      </c>
      <c r="N184" s="5">
        <v>7120.82</v>
      </c>
      <c r="O184" s="8">
        <v>0</v>
      </c>
      <c r="P184" s="5">
        <v>0</v>
      </c>
      <c r="Q184" s="5">
        <v>0</v>
      </c>
      <c r="R184" s="8">
        <v>0</v>
      </c>
      <c r="S184" s="5">
        <v>0</v>
      </c>
      <c r="T184" s="5">
        <v>0</v>
      </c>
      <c r="U184" s="5">
        <v>0</v>
      </c>
    </row>
    <row r="185" spans="1:21" x14ac:dyDescent="0.25">
      <c r="A185" s="2">
        <v>3101</v>
      </c>
      <c r="B185" s="3" t="s">
        <v>12</v>
      </c>
      <c r="C185" s="3" t="s">
        <v>26</v>
      </c>
      <c r="D185" s="2">
        <v>31008</v>
      </c>
      <c r="E185" s="3" t="s">
        <v>42</v>
      </c>
      <c r="F185" s="2">
        <v>355030</v>
      </c>
      <c r="G185" s="3" t="s">
        <v>30</v>
      </c>
      <c r="H185" s="2">
        <v>4</v>
      </c>
      <c r="I185" s="2">
        <v>6</v>
      </c>
      <c r="J185" s="2">
        <v>5</v>
      </c>
      <c r="K185" s="3" t="s">
        <v>20</v>
      </c>
      <c r="L185" s="8">
        <v>1</v>
      </c>
      <c r="M185" s="5">
        <v>5613.11</v>
      </c>
      <c r="N185" s="5">
        <v>0</v>
      </c>
      <c r="O185" s="8">
        <v>0</v>
      </c>
      <c r="P185" s="5">
        <v>0</v>
      </c>
      <c r="Q185" s="5">
        <v>0</v>
      </c>
      <c r="R185" s="8">
        <v>0</v>
      </c>
      <c r="S185" s="5">
        <v>0</v>
      </c>
      <c r="T185" s="5">
        <v>0</v>
      </c>
      <c r="U185" s="5">
        <v>0</v>
      </c>
    </row>
    <row r="186" spans="1:21" x14ac:dyDescent="0.25">
      <c r="A186" s="2">
        <v>3101</v>
      </c>
      <c r="B186" s="3" t="s">
        <v>12</v>
      </c>
      <c r="C186" s="3" t="s">
        <v>26</v>
      </c>
      <c r="D186" s="2">
        <v>31010</v>
      </c>
      <c r="E186" s="3" t="s">
        <v>44</v>
      </c>
      <c r="F186" s="2">
        <v>310620</v>
      </c>
      <c r="G186" s="3" t="s">
        <v>15</v>
      </c>
      <c r="H186" s="2">
        <v>4</v>
      </c>
      <c r="I186" s="2">
        <v>6</v>
      </c>
      <c r="J186" s="2">
        <v>1</v>
      </c>
      <c r="K186" s="3" t="s">
        <v>16</v>
      </c>
      <c r="L186" s="8">
        <v>2</v>
      </c>
      <c r="M186" s="5">
        <v>90003.35</v>
      </c>
      <c r="N186" s="5">
        <v>0</v>
      </c>
      <c r="O186" s="8">
        <v>0</v>
      </c>
      <c r="P186" s="5">
        <v>0</v>
      </c>
      <c r="Q186" s="5">
        <v>0</v>
      </c>
      <c r="R186" s="8">
        <v>0</v>
      </c>
      <c r="S186" s="5">
        <v>0</v>
      </c>
      <c r="T186" s="5">
        <v>0</v>
      </c>
      <c r="U186" s="5">
        <v>11509.7637</v>
      </c>
    </row>
    <row r="187" spans="1:21" x14ac:dyDescent="0.25">
      <c r="A187" s="2">
        <v>3101</v>
      </c>
      <c r="B187" s="3" t="s">
        <v>12</v>
      </c>
      <c r="C187" s="3" t="s">
        <v>26</v>
      </c>
      <c r="D187" s="2">
        <v>31010</v>
      </c>
      <c r="E187" s="3" t="s">
        <v>44</v>
      </c>
      <c r="F187" s="2">
        <v>310620</v>
      </c>
      <c r="G187" s="3" t="s">
        <v>15</v>
      </c>
      <c r="H187" s="2">
        <v>4</v>
      </c>
      <c r="I187" s="2">
        <v>6</v>
      </c>
      <c r="J187" s="2">
        <v>4</v>
      </c>
      <c r="K187" s="3" t="s">
        <v>18</v>
      </c>
      <c r="L187" s="8">
        <v>1</v>
      </c>
      <c r="M187" s="5">
        <v>1586.78</v>
      </c>
      <c r="N187" s="5">
        <v>478.72</v>
      </c>
      <c r="O187" s="8">
        <v>0</v>
      </c>
      <c r="P187" s="5">
        <v>0</v>
      </c>
      <c r="Q187" s="5">
        <v>0</v>
      </c>
      <c r="R187" s="8">
        <v>0</v>
      </c>
      <c r="S187" s="5">
        <v>0</v>
      </c>
      <c r="T187" s="5">
        <v>0</v>
      </c>
      <c r="U187" s="5">
        <v>4814.8932000000004</v>
      </c>
    </row>
    <row r="188" spans="1:21" x14ac:dyDescent="0.25">
      <c r="A188" s="2">
        <v>3101</v>
      </c>
      <c r="B188" s="3" t="s">
        <v>12</v>
      </c>
      <c r="C188" s="3" t="s">
        <v>26</v>
      </c>
      <c r="D188" s="2">
        <v>31010</v>
      </c>
      <c r="E188" s="3" t="s">
        <v>44</v>
      </c>
      <c r="F188" s="2">
        <v>313240</v>
      </c>
      <c r="G188" s="3" t="s">
        <v>19</v>
      </c>
      <c r="H188" s="2">
        <v>4</v>
      </c>
      <c r="I188" s="2">
        <v>6</v>
      </c>
      <c r="J188" s="2">
        <v>4</v>
      </c>
      <c r="K188" s="3" t="s">
        <v>18</v>
      </c>
      <c r="L188" s="8">
        <v>0</v>
      </c>
      <c r="M188" s="5">
        <v>0</v>
      </c>
      <c r="N188" s="5">
        <v>0</v>
      </c>
      <c r="O188" s="8">
        <v>4.5</v>
      </c>
      <c r="P188" s="5">
        <v>19229.1672</v>
      </c>
      <c r="Q188" s="5">
        <v>865.31280000000004</v>
      </c>
      <c r="R188" s="8">
        <v>5.5</v>
      </c>
      <c r="S188" s="5">
        <v>23502.314999999999</v>
      </c>
      <c r="T188" s="5">
        <v>1057.6043999999999</v>
      </c>
      <c r="U188" s="5">
        <v>4273.1481999999996</v>
      </c>
    </row>
    <row r="189" spans="1:21" x14ac:dyDescent="0.25">
      <c r="A189" s="2">
        <v>3101</v>
      </c>
      <c r="B189" s="3" t="s">
        <v>12</v>
      </c>
      <c r="C189" s="3" t="s">
        <v>26</v>
      </c>
      <c r="D189" s="2">
        <v>31010</v>
      </c>
      <c r="E189" s="3" t="s">
        <v>44</v>
      </c>
      <c r="F189" s="2">
        <v>313240</v>
      </c>
      <c r="G189" s="3" t="s">
        <v>19</v>
      </c>
      <c r="H189" s="2">
        <v>4</v>
      </c>
      <c r="I189" s="2">
        <v>6</v>
      </c>
      <c r="J189" s="2">
        <v>5</v>
      </c>
      <c r="K189" s="3" t="s">
        <v>20</v>
      </c>
      <c r="L189" s="8">
        <v>1</v>
      </c>
      <c r="M189" s="5">
        <v>4693.43</v>
      </c>
      <c r="N189" s="5">
        <v>0</v>
      </c>
      <c r="O189" s="8">
        <v>1.9999999999999998</v>
      </c>
      <c r="P189" s="5">
        <v>8403.2171999999991</v>
      </c>
      <c r="Q189" s="5">
        <v>378.14460000000003</v>
      </c>
      <c r="R189" s="8">
        <v>1.9999999999999998</v>
      </c>
      <c r="S189" s="5">
        <v>8403.2171999999991</v>
      </c>
      <c r="T189" s="5">
        <v>378.14460000000003</v>
      </c>
      <c r="U189" s="5">
        <v>4201.6086999999998</v>
      </c>
    </row>
    <row r="190" spans="1:21" x14ac:dyDescent="0.25">
      <c r="A190" s="2">
        <v>3101</v>
      </c>
      <c r="B190" s="3" t="s">
        <v>12</v>
      </c>
      <c r="C190" s="3" t="s">
        <v>26</v>
      </c>
      <c r="D190" s="2">
        <v>31010</v>
      </c>
      <c r="E190" s="3" t="s">
        <v>44</v>
      </c>
      <c r="F190" s="2">
        <v>316470</v>
      </c>
      <c r="G190" s="3" t="s">
        <v>24</v>
      </c>
      <c r="H190" s="2">
        <v>4</v>
      </c>
      <c r="I190" s="2">
        <v>6</v>
      </c>
      <c r="J190" s="2">
        <v>1</v>
      </c>
      <c r="K190" s="3" t="s">
        <v>16</v>
      </c>
      <c r="L190" s="8">
        <v>1</v>
      </c>
      <c r="M190" s="5">
        <v>12992.39</v>
      </c>
      <c r="N190" s="5">
        <v>2393.6</v>
      </c>
      <c r="O190" s="8">
        <v>0</v>
      </c>
      <c r="P190" s="5">
        <v>0</v>
      </c>
      <c r="Q190" s="5">
        <v>0</v>
      </c>
      <c r="R190" s="8">
        <v>0</v>
      </c>
      <c r="S190" s="5">
        <v>0</v>
      </c>
      <c r="T190" s="5">
        <v>0</v>
      </c>
      <c r="U190" s="5">
        <v>8473.6610999999994</v>
      </c>
    </row>
    <row r="191" spans="1:21" x14ac:dyDescent="0.25">
      <c r="A191" s="2">
        <v>3101</v>
      </c>
      <c r="B191" s="3" t="s">
        <v>12</v>
      </c>
      <c r="C191" s="3" t="s">
        <v>26</v>
      </c>
      <c r="D191" s="2">
        <v>31010</v>
      </c>
      <c r="E191" s="3" t="s">
        <v>44</v>
      </c>
      <c r="F191" s="2">
        <v>316470</v>
      </c>
      <c r="G191" s="3" t="s">
        <v>24</v>
      </c>
      <c r="H191" s="2">
        <v>4</v>
      </c>
      <c r="I191" s="2">
        <v>6</v>
      </c>
      <c r="J191" s="2">
        <v>3</v>
      </c>
      <c r="K191" s="3" t="s">
        <v>17</v>
      </c>
      <c r="L191" s="8">
        <v>1</v>
      </c>
      <c r="M191" s="5">
        <v>8218.66</v>
      </c>
      <c r="N191" s="5">
        <v>0</v>
      </c>
      <c r="O191" s="8">
        <v>0</v>
      </c>
      <c r="P191" s="5">
        <v>0</v>
      </c>
      <c r="Q191" s="5">
        <v>0</v>
      </c>
      <c r="R191" s="8">
        <v>0</v>
      </c>
      <c r="S191" s="5">
        <v>0</v>
      </c>
      <c r="T191" s="5">
        <v>0</v>
      </c>
      <c r="U191" s="5">
        <v>5611.0918000000001</v>
      </c>
    </row>
    <row r="192" spans="1:21" x14ac:dyDescent="0.25">
      <c r="A192" s="2">
        <v>3101</v>
      </c>
      <c r="B192" s="3" t="s">
        <v>12</v>
      </c>
      <c r="C192" s="3" t="s">
        <v>26</v>
      </c>
      <c r="D192" s="2">
        <v>31010</v>
      </c>
      <c r="E192" s="3" t="s">
        <v>44</v>
      </c>
      <c r="F192" s="2">
        <v>317020</v>
      </c>
      <c r="G192" s="3" t="s">
        <v>25</v>
      </c>
      <c r="H192" s="2">
        <v>4</v>
      </c>
      <c r="I192" s="2">
        <v>6</v>
      </c>
      <c r="J192" s="2">
        <v>1</v>
      </c>
      <c r="K192" s="3" t="s">
        <v>16</v>
      </c>
      <c r="L192" s="8">
        <v>0</v>
      </c>
      <c r="M192" s="5">
        <v>0</v>
      </c>
      <c r="N192" s="5">
        <v>0</v>
      </c>
      <c r="O192" s="8">
        <v>1.5</v>
      </c>
      <c r="P192" s="5">
        <v>20829.211800000001</v>
      </c>
      <c r="Q192" s="5">
        <v>937.31460000000004</v>
      </c>
      <c r="R192" s="8">
        <v>1.9999999999999998</v>
      </c>
      <c r="S192" s="5">
        <v>27772.282800000001</v>
      </c>
      <c r="T192" s="5">
        <v>1249.7526</v>
      </c>
      <c r="U192" s="5">
        <v>13886.141299999999</v>
      </c>
    </row>
    <row r="193" spans="1:21" x14ac:dyDescent="0.25">
      <c r="A193" s="2">
        <v>3101</v>
      </c>
      <c r="B193" s="3" t="s">
        <v>12</v>
      </c>
      <c r="C193" s="3" t="s">
        <v>26</v>
      </c>
      <c r="D193" s="2">
        <v>31010</v>
      </c>
      <c r="E193" s="3" t="s">
        <v>44</v>
      </c>
      <c r="F193" s="2">
        <v>317070</v>
      </c>
      <c r="G193" s="3" t="s">
        <v>26</v>
      </c>
      <c r="H193" s="2">
        <v>4</v>
      </c>
      <c r="I193" s="2">
        <v>6</v>
      </c>
      <c r="J193" s="2">
        <v>1</v>
      </c>
      <c r="K193" s="3" t="s">
        <v>16</v>
      </c>
      <c r="L193" s="8">
        <v>28</v>
      </c>
      <c r="M193" s="5">
        <v>265846.39</v>
      </c>
      <c r="N193" s="5">
        <v>33047.24</v>
      </c>
      <c r="O193" s="8">
        <v>23.5</v>
      </c>
      <c r="P193" s="5">
        <v>215769.39300000001</v>
      </c>
      <c r="Q193" s="5">
        <v>9709.6224000000002</v>
      </c>
      <c r="R193" s="8">
        <v>27.499999999999996</v>
      </c>
      <c r="S193" s="5">
        <v>252496.098</v>
      </c>
      <c r="T193" s="5">
        <v>11362.324199999999</v>
      </c>
      <c r="U193" s="5">
        <v>9181.6762999999992</v>
      </c>
    </row>
    <row r="194" spans="1:21" x14ac:dyDescent="0.25">
      <c r="A194" s="2">
        <v>3101</v>
      </c>
      <c r="B194" s="3" t="s">
        <v>12</v>
      </c>
      <c r="C194" s="3" t="s">
        <v>26</v>
      </c>
      <c r="D194" s="2">
        <v>31010</v>
      </c>
      <c r="E194" s="3" t="s">
        <v>44</v>
      </c>
      <c r="F194" s="2">
        <v>317070</v>
      </c>
      <c r="G194" s="3" t="s">
        <v>26</v>
      </c>
      <c r="H194" s="2">
        <v>4</v>
      </c>
      <c r="I194" s="2">
        <v>6</v>
      </c>
      <c r="J194" s="2">
        <v>2</v>
      </c>
      <c r="K194" s="3" t="s">
        <v>22</v>
      </c>
      <c r="L194" s="8">
        <v>6</v>
      </c>
      <c r="M194" s="5">
        <v>7744.11</v>
      </c>
      <c r="N194" s="5">
        <v>0</v>
      </c>
      <c r="O194" s="8">
        <v>6.4999999999999991</v>
      </c>
      <c r="P194" s="5">
        <v>10082.434800000001</v>
      </c>
      <c r="Q194" s="5">
        <v>453.70979999999997</v>
      </c>
      <c r="R194" s="8">
        <v>7.9999999999999991</v>
      </c>
      <c r="S194" s="5">
        <v>12409.1502</v>
      </c>
      <c r="T194" s="5">
        <v>558.41160000000002</v>
      </c>
      <c r="U194" s="5">
        <v>1551.1438000000001</v>
      </c>
    </row>
    <row r="195" spans="1:21" x14ac:dyDescent="0.25">
      <c r="A195" s="2">
        <v>3101</v>
      </c>
      <c r="B195" s="3" t="s">
        <v>12</v>
      </c>
      <c r="C195" s="3" t="s">
        <v>26</v>
      </c>
      <c r="D195" s="2">
        <v>31010</v>
      </c>
      <c r="E195" s="3" t="s">
        <v>44</v>
      </c>
      <c r="F195" s="2">
        <v>317070</v>
      </c>
      <c r="G195" s="3" t="s">
        <v>26</v>
      </c>
      <c r="H195" s="2">
        <v>4</v>
      </c>
      <c r="I195" s="2">
        <v>6</v>
      </c>
      <c r="J195" s="2">
        <v>3</v>
      </c>
      <c r="K195" s="3" t="s">
        <v>17</v>
      </c>
      <c r="L195" s="8">
        <v>42</v>
      </c>
      <c r="M195" s="5">
        <v>198417.09</v>
      </c>
      <c r="N195" s="5">
        <v>20584.96</v>
      </c>
      <c r="O195" s="8">
        <v>25.000000000000004</v>
      </c>
      <c r="P195" s="5">
        <v>140277.29519999999</v>
      </c>
      <c r="Q195" s="5">
        <v>6312.4781999999996</v>
      </c>
      <c r="R195" s="8">
        <v>29.500000000000004</v>
      </c>
      <c r="S195" s="5">
        <v>165527.20800000001</v>
      </c>
      <c r="T195" s="5">
        <v>7448.7245999999996</v>
      </c>
      <c r="U195" s="5">
        <v>5611.0918000000001</v>
      </c>
    </row>
    <row r="196" spans="1:21" x14ac:dyDescent="0.25">
      <c r="A196" s="2">
        <v>3101</v>
      </c>
      <c r="B196" s="3" t="s">
        <v>12</v>
      </c>
      <c r="C196" s="3" t="s">
        <v>26</v>
      </c>
      <c r="D196" s="2">
        <v>31010</v>
      </c>
      <c r="E196" s="3" t="s">
        <v>44</v>
      </c>
      <c r="F196" s="2">
        <v>350550</v>
      </c>
      <c r="G196" s="3" t="s">
        <v>27</v>
      </c>
      <c r="H196" s="2">
        <v>4</v>
      </c>
      <c r="I196" s="2">
        <v>6</v>
      </c>
      <c r="J196" s="2">
        <v>2</v>
      </c>
      <c r="K196" s="3" t="s">
        <v>22</v>
      </c>
      <c r="L196" s="8">
        <v>2</v>
      </c>
      <c r="M196" s="5">
        <v>857.28</v>
      </c>
      <c r="N196" s="5">
        <v>0</v>
      </c>
      <c r="O196" s="8">
        <v>0</v>
      </c>
      <c r="P196" s="5">
        <v>0</v>
      </c>
      <c r="Q196" s="5">
        <v>0</v>
      </c>
      <c r="R196" s="8">
        <v>0</v>
      </c>
      <c r="S196" s="5">
        <v>0</v>
      </c>
      <c r="T196" s="5">
        <v>0</v>
      </c>
      <c r="U196" s="5">
        <v>0</v>
      </c>
    </row>
    <row r="197" spans="1:21" x14ac:dyDescent="0.25">
      <c r="A197" s="2">
        <v>3101</v>
      </c>
      <c r="B197" s="3" t="s">
        <v>12</v>
      </c>
      <c r="C197" s="3" t="s">
        <v>26</v>
      </c>
      <c r="D197" s="2">
        <v>31011</v>
      </c>
      <c r="E197" s="3" t="s">
        <v>45</v>
      </c>
      <c r="F197" s="2">
        <v>310620</v>
      </c>
      <c r="G197" s="3" t="s">
        <v>15</v>
      </c>
      <c r="H197" s="2">
        <v>4</v>
      </c>
      <c r="I197" s="2">
        <v>6</v>
      </c>
      <c r="J197" s="2">
        <v>2</v>
      </c>
      <c r="K197" s="3" t="s">
        <v>22</v>
      </c>
      <c r="L197" s="8">
        <v>1</v>
      </c>
      <c r="M197" s="5">
        <v>1806.48</v>
      </c>
      <c r="N197" s="5">
        <v>0</v>
      </c>
      <c r="O197" s="8">
        <v>0</v>
      </c>
      <c r="P197" s="5">
        <v>0</v>
      </c>
      <c r="Q197" s="5">
        <v>0</v>
      </c>
      <c r="R197" s="8">
        <v>0</v>
      </c>
      <c r="S197" s="5">
        <v>0</v>
      </c>
      <c r="T197" s="5">
        <v>0</v>
      </c>
      <c r="U197" s="5">
        <v>1549.6860999999999</v>
      </c>
    </row>
    <row r="198" spans="1:21" x14ac:dyDescent="0.25">
      <c r="A198" s="2">
        <v>3101</v>
      </c>
      <c r="B198" s="3" t="s">
        <v>12</v>
      </c>
      <c r="C198" s="3" t="s">
        <v>26</v>
      </c>
      <c r="D198" s="2">
        <v>31011</v>
      </c>
      <c r="E198" s="3" t="s">
        <v>45</v>
      </c>
      <c r="F198" s="2">
        <v>313240</v>
      </c>
      <c r="G198" s="3" t="s">
        <v>19</v>
      </c>
      <c r="H198" s="2">
        <v>4</v>
      </c>
      <c r="I198" s="2">
        <v>6</v>
      </c>
      <c r="J198" s="2">
        <v>1</v>
      </c>
      <c r="K198" s="3" t="s">
        <v>16</v>
      </c>
      <c r="L198" s="8">
        <v>1</v>
      </c>
      <c r="M198" s="5">
        <v>10152.81</v>
      </c>
      <c r="N198" s="5">
        <v>1436.16</v>
      </c>
      <c r="O198" s="8">
        <v>0</v>
      </c>
      <c r="P198" s="5">
        <v>0</v>
      </c>
      <c r="Q198" s="5">
        <v>0</v>
      </c>
      <c r="R198" s="8">
        <v>0</v>
      </c>
      <c r="S198" s="5">
        <v>0</v>
      </c>
      <c r="T198" s="5">
        <v>0</v>
      </c>
      <c r="U198" s="5">
        <v>9503.1558000000005</v>
      </c>
    </row>
    <row r="199" spans="1:21" x14ac:dyDescent="0.25">
      <c r="A199" s="2">
        <v>3101</v>
      </c>
      <c r="B199" s="3" t="s">
        <v>12</v>
      </c>
      <c r="C199" s="3" t="s">
        <v>26</v>
      </c>
      <c r="D199" s="2">
        <v>31011</v>
      </c>
      <c r="E199" s="3" t="s">
        <v>45</v>
      </c>
      <c r="F199" s="2">
        <v>314790</v>
      </c>
      <c r="G199" s="3" t="s">
        <v>21</v>
      </c>
      <c r="H199" s="2">
        <v>4</v>
      </c>
      <c r="I199" s="2">
        <v>6</v>
      </c>
      <c r="J199" s="2">
        <v>1</v>
      </c>
      <c r="K199" s="3" t="s">
        <v>16</v>
      </c>
      <c r="L199" s="8">
        <v>1</v>
      </c>
      <c r="M199" s="5">
        <v>11085.82</v>
      </c>
      <c r="N199" s="5">
        <v>1148.92</v>
      </c>
      <c r="O199" s="8">
        <v>0</v>
      </c>
      <c r="P199" s="5">
        <v>0</v>
      </c>
      <c r="Q199" s="5">
        <v>0</v>
      </c>
      <c r="R199" s="8">
        <v>0</v>
      </c>
      <c r="S199" s="5">
        <v>0</v>
      </c>
      <c r="T199" s="5">
        <v>0</v>
      </c>
      <c r="U199" s="5">
        <v>9365.7199999999993</v>
      </c>
    </row>
    <row r="200" spans="1:21" x14ac:dyDescent="0.25">
      <c r="A200" s="2">
        <v>3101</v>
      </c>
      <c r="B200" s="3" t="s">
        <v>12</v>
      </c>
      <c r="C200" s="3" t="s">
        <v>26</v>
      </c>
      <c r="D200" s="2">
        <v>31011</v>
      </c>
      <c r="E200" s="3" t="s">
        <v>45</v>
      </c>
      <c r="F200" s="2">
        <v>314790</v>
      </c>
      <c r="G200" s="3" t="s">
        <v>21</v>
      </c>
      <c r="H200" s="2">
        <v>4</v>
      </c>
      <c r="I200" s="2">
        <v>6</v>
      </c>
      <c r="J200" s="2">
        <v>3</v>
      </c>
      <c r="K200" s="3" t="s">
        <v>17</v>
      </c>
      <c r="L200" s="8">
        <v>1</v>
      </c>
      <c r="M200" s="5">
        <v>5467.43</v>
      </c>
      <c r="N200" s="5">
        <v>1723.39</v>
      </c>
      <c r="O200" s="8">
        <v>0</v>
      </c>
      <c r="P200" s="5">
        <v>0</v>
      </c>
      <c r="Q200" s="5">
        <v>0</v>
      </c>
      <c r="R200" s="8">
        <v>0</v>
      </c>
      <c r="S200" s="5">
        <v>0</v>
      </c>
      <c r="T200" s="5">
        <v>0</v>
      </c>
      <c r="U200" s="5">
        <v>6065.5941000000003</v>
      </c>
    </row>
    <row r="201" spans="1:21" x14ac:dyDescent="0.25">
      <c r="A201" s="2">
        <v>3101</v>
      </c>
      <c r="B201" s="3" t="s">
        <v>12</v>
      </c>
      <c r="C201" s="3" t="s">
        <v>26</v>
      </c>
      <c r="D201" s="2">
        <v>31011</v>
      </c>
      <c r="E201" s="3" t="s">
        <v>45</v>
      </c>
      <c r="F201" s="2">
        <v>314790</v>
      </c>
      <c r="G201" s="3" t="s">
        <v>21</v>
      </c>
      <c r="H201" s="2">
        <v>4</v>
      </c>
      <c r="I201" s="2">
        <v>6</v>
      </c>
      <c r="J201" s="2">
        <v>4</v>
      </c>
      <c r="K201" s="3" t="s">
        <v>18</v>
      </c>
      <c r="L201" s="8">
        <v>1</v>
      </c>
      <c r="M201" s="5">
        <v>6883.72</v>
      </c>
      <c r="N201" s="5">
        <v>574.46</v>
      </c>
      <c r="O201" s="8">
        <v>0</v>
      </c>
      <c r="P201" s="5">
        <v>0</v>
      </c>
      <c r="Q201" s="5">
        <v>0</v>
      </c>
      <c r="R201" s="8">
        <v>0</v>
      </c>
      <c r="S201" s="5">
        <v>0</v>
      </c>
      <c r="T201" s="5">
        <v>0</v>
      </c>
      <c r="U201" s="5">
        <v>4601.2248</v>
      </c>
    </row>
    <row r="202" spans="1:21" x14ac:dyDescent="0.25">
      <c r="A202" s="2">
        <v>3101</v>
      </c>
      <c r="B202" s="3" t="s">
        <v>12</v>
      </c>
      <c r="C202" s="3" t="s">
        <v>26</v>
      </c>
      <c r="D202" s="2">
        <v>31011</v>
      </c>
      <c r="E202" s="3" t="s">
        <v>45</v>
      </c>
      <c r="F202" s="2">
        <v>315180</v>
      </c>
      <c r="G202" s="3" t="s">
        <v>34</v>
      </c>
      <c r="H202" s="2">
        <v>4</v>
      </c>
      <c r="I202" s="2">
        <v>6</v>
      </c>
      <c r="J202" s="2">
        <v>1</v>
      </c>
      <c r="K202" s="3" t="s">
        <v>16</v>
      </c>
      <c r="L202" s="8">
        <v>2</v>
      </c>
      <c r="M202" s="5">
        <v>18032.05</v>
      </c>
      <c r="N202" s="5">
        <v>1436.16</v>
      </c>
      <c r="O202" s="8">
        <v>4.5</v>
      </c>
      <c r="P202" s="5">
        <v>43577.179799999998</v>
      </c>
      <c r="Q202" s="5">
        <v>1960.9734000000001</v>
      </c>
      <c r="R202" s="8">
        <v>5.5</v>
      </c>
      <c r="S202" s="5">
        <v>53260.998</v>
      </c>
      <c r="T202" s="5">
        <v>2396.7449999999999</v>
      </c>
      <c r="U202" s="5">
        <v>9683.8178000000007</v>
      </c>
    </row>
    <row r="203" spans="1:21" x14ac:dyDescent="0.25">
      <c r="A203" s="2">
        <v>3101</v>
      </c>
      <c r="B203" s="3" t="s">
        <v>12</v>
      </c>
      <c r="C203" s="3" t="s">
        <v>26</v>
      </c>
      <c r="D203" s="2">
        <v>31011</v>
      </c>
      <c r="E203" s="3" t="s">
        <v>45</v>
      </c>
      <c r="F203" s="2">
        <v>315180</v>
      </c>
      <c r="G203" s="3" t="s">
        <v>34</v>
      </c>
      <c r="H203" s="2">
        <v>4</v>
      </c>
      <c r="I203" s="2">
        <v>6</v>
      </c>
      <c r="J203" s="2">
        <v>3</v>
      </c>
      <c r="K203" s="3" t="s">
        <v>17</v>
      </c>
      <c r="L203" s="8">
        <v>6</v>
      </c>
      <c r="M203" s="5">
        <v>30162.58</v>
      </c>
      <c r="N203" s="5">
        <v>10053.120000000001</v>
      </c>
      <c r="O203" s="8">
        <v>0</v>
      </c>
      <c r="P203" s="5">
        <v>0</v>
      </c>
      <c r="Q203" s="5">
        <v>0</v>
      </c>
      <c r="R203" s="8">
        <v>0</v>
      </c>
      <c r="S203" s="5">
        <v>0</v>
      </c>
      <c r="T203" s="5">
        <v>0</v>
      </c>
      <c r="U203" s="5">
        <v>5611.0918000000001</v>
      </c>
    </row>
    <row r="204" spans="1:21" x14ac:dyDescent="0.25">
      <c r="A204" s="2">
        <v>3101</v>
      </c>
      <c r="B204" s="3" t="s">
        <v>12</v>
      </c>
      <c r="C204" s="3" t="s">
        <v>26</v>
      </c>
      <c r="D204" s="2">
        <v>31011</v>
      </c>
      <c r="E204" s="3" t="s">
        <v>45</v>
      </c>
      <c r="F204" s="2">
        <v>315180</v>
      </c>
      <c r="G204" s="3" t="s">
        <v>34</v>
      </c>
      <c r="H204" s="2">
        <v>4</v>
      </c>
      <c r="I204" s="2">
        <v>6</v>
      </c>
      <c r="J204" s="2">
        <v>4</v>
      </c>
      <c r="K204" s="3" t="s">
        <v>18</v>
      </c>
      <c r="L204" s="8">
        <v>2</v>
      </c>
      <c r="M204" s="5">
        <v>8533.68</v>
      </c>
      <c r="N204" s="5">
        <v>0</v>
      </c>
      <c r="O204" s="8">
        <v>0</v>
      </c>
      <c r="P204" s="5">
        <v>0</v>
      </c>
      <c r="Q204" s="5">
        <v>0</v>
      </c>
      <c r="R204" s="8">
        <v>0</v>
      </c>
      <c r="S204" s="5">
        <v>0</v>
      </c>
      <c r="T204" s="5">
        <v>0</v>
      </c>
      <c r="U204" s="5">
        <v>4273.1481999999996</v>
      </c>
    </row>
    <row r="205" spans="1:21" x14ac:dyDescent="0.25">
      <c r="A205" s="2">
        <v>3101</v>
      </c>
      <c r="B205" s="3" t="s">
        <v>12</v>
      </c>
      <c r="C205" s="3" t="s">
        <v>26</v>
      </c>
      <c r="D205" s="2">
        <v>31011</v>
      </c>
      <c r="E205" s="3" t="s">
        <v>45</v>
      </c>
      <c r="F205" s="2">
        <v>315250</v>
      </c>
      <c r="G205" s="3" t="s">
        <v>23</v>
      </c>
      <c r="H205" s="2">
        <v>4</v>
      </c>
      <c r="I205" s="2">
        <v>6</v>
      </c>
      <c r="J205" s="2">
        <v>2</v>
      </c>
      <c r="K205" s="3" t="s">
        <v>22</v>
      </c>
      <c r="L205" s="8">
        <v>2</v>
      </c>
      <c r="M205" s="5">
        <v>2769.23</v>
      </c>
      <c r="N205" s="5">
        <v>0</v>
      </c>
      <c r="O205" s="8">
        <v>0</v>
      </c>
      <c r="P205" s="5">
        <v>0</v>
      </c>
      <c r="Q205" s="5">
        <v>0</v>
      </c>
      <c r="R205" s="8">
        <v>0</v>
      </c>
      <c r="S205" s="5">
        <v>0</v>
      </c>
      <c r="T205" s="5">
        <v>0</v>
      </c>
      <c r="U205" s="5">
        <v>1755.1210000000001</v>
      </c>
    </row>
    <row r="206" spans="1:21" x14ac:dyDescent="0.25">
      <c r="A206" s="2">
        <v>3101</v>
      </c>
      <c r="B206" s="3" t="s">
        <v>12</v>
      </c>
      <c r="C206" s="3" t="s">
        <v>26</v>
      </c>
      <c r="D206" s="2">
        <v>31011</v>
      </c>
      <c r="E206" s="3" t="s">
        <v>45</v>
      </c>
      <c r="F206" s="2">
        <v>315250</v>
      </c>
      <c r="G206" s="3" t="s">
        <v>23</v>
      </c>
      <c r="H206" s="2">
        <v>4</v>
      </c>
      <c r="I206" s="2">
        <v>6</v>
      </c>
      <c r="J206" s="2">
        <v>4</v>
      </c>
      <c r="K206" s="3" t="s">
        <v>18</v>
      </c>
      <c r="L206" s="8">
        <v>0</v>
      </c>
      <c r="M206" s="5">
        <v>0</v>
      </c>
      <c r="N206" s="5">
        <v>0</v>
      </c>
      <c r="O206" s="8">
        <v>4.5</v>
      </c>
      <c r="P206" s="5">
        <v>20534.617200000001</v>
      </c>
      <c r="Q206" s="5">
        <v>924.05759999999998</v>
      </c>
      <c r="R206" s="8">
        <v>5</v>
      </c>
      <c r="S206" s="5">
        <v>22816.241399999999</v>
      </c>
      <c r="T206" s="5">
        <v>1026.7308</v>
      </c>
      <c r="U206" s="5">
        <v>4563.2483000000002</v>
      </c>
    </row>
    <row r="207" spans="1:21" x14ac:dyDescent="0.25">
      <c r="A207" s="2">
        <v>3101</v>
      </c>
      <c r="B207" s="3" t="s">
        <v>12</v>
      </c>
      <c r="C207" s="3" t="s">
        <v>26</v>
      </c>
      <c r="D207" s="2">
        <v>31011</v>
      </c>
      <c r="E207" s="3" t="s">
        <v>45</v>
      </c>
      <c r="F207" s="2">
        <v>315250</v>
      </c>
      <c r="G207" s="3" t="s">
        <v>23</v>
      </c>
      <c r="H207" s="2">
        <v>4</v>
      </c>
      <c r="I207" s="2">
        <v>6</v>
      </c>
      <c r="J207" s="2">
        <v>5</v>
      </c>
      <c r="K207" s="3" t="s">
        <v>20</v>
      </c>
      <c r="L207" s="8">
        <v>0</v>
      </c>
      <c r="M207" s="5">
        <v>0</v>
      </c>
      <c r="N207" s="5">
        <v>0</v>
      </c>
      <c r="O207" s="8">
        <v>1.9999999999999998</v>
      </c>
      <c r="P207" s="5">
        <v>8750.9231999999993</v>
      </c>
      <c r="Q207" s="5">
        <v>393.79140000000001</v>
      </c>
      <c r="R207" s="8">
        <v>1.9999999999999998</v>
      </c>
      <c r="S207" s="5">
        <v>8750.9231999999993</v>
      </c>
      <c r="T207" s="5">
        <v>393.79140000000001</v>
      </c>
      <c r="U207" s="5">
        <v>4375.4615000000003</v>
      </c>
    </row>
    <row r="208" spans="1:21" x14ac:dyDescent="0.25">
      <c r="A208" s="2">
        <v>3101</v>
      </c>
      <c r="B208" s="3" t="s">
        <v>12</v>
      </c>
      <c r="C208" s="3" t="s">
        <v>26</v>
      </c>
      <c r="D208" s="2">
        <v>31011</v>
      </c>
      <c r="E208" s="3" t="s">
        <v>45</v>
      </c>
      <c r="F208" s="2">
        <v>316470</v>
      </c>
      <c r="G208" s="3" t="s">
        <v>24</v>
      </c>
      <c r="H208" s="2">
        <v>4</v>
      </c>
      <c r="I208" s="2">
        <v>6</v>
      </c>
      <c r="J208" s="2">
        <v>3</v>
      </c>
      <c r="K208" s="3" t="s">
        <v>17</v>
      </c>
      <c r="L208" s="8">
        <v>1</v>
      </c>
      <c r="M208" s="5">
        <v>5237.32</v>
      </c>
      <c r="N208" s="5">
        <v>0</v>
      </c>
      <c r="O208" s="8">
        <v>0</v>
      </c>
      <c r="P208" s="5">
        <v>0</v>
      </c>
      <c r="Q208" s="5">
        <v>0</v>
      </c>
      <c r="R208" s="8">
        <v>0</v>
      </c>
      <c r="S208" s="5">
        <v>0</v>
      </c>
      <c r="T208" s="5">
        <v>0</v>
      </c>
      <c r="U208" s="5">
        <v>5611.0918000000001</v>
      </c>
    </row>
    <row r="209" spans="1:21" x14ac:dyDescent="0.25">
      <c r="A209" s="2">
        <v>3101</v>
      </c>
      <c r="B209" s="3" t="s">
        <v>12</v>
      </c>
      <c r="C209" s="3" t="s">
        <v>26</v>
      </c>
      <c r="D209" s="2">
        <v>31011</v>
      </c>
      <c r="E209" s="3" t="s">
        <v>45</v>
      </c>
      <c r="F209" s="2">
        <v>317020</v>
      </c>
      <c r="G209" s="3" t="s">
        <v>25</v>
      </c>
      <c r="H209" s="2">
        <v>4</v>
      </c>
      <c r="I209" s="2">
        <v>6</v>
      </c>
      <c r="J209" s="2">
        <v>1</v>
      </c>
      <c r="K209" s="3" t="s">
        <v>16</v>
      </c>
      <c r="L209" s="8">
        <v>0</v>
      </c>
      <c r="M209" s="5">
        <v>0</v>
      </c>
      <c r="N209" s="5">
        <v>0</v>
      </c>
      <c r="O209" s="8">
        <v>0.99999999999999989</v>
      </c>
      <c r="P209" s="5">
        <v>13886.1414</v>
      </c>
      <c r="Q209" s="5">
        <v>624.87660000000005</v>
      </c>
      <c r="R209" s="8">
        <v>0.99999999999999989</v>
      </c>
      <c r="S209" s="5">
        <v>13886.1414</v>
      </c>
      <c r="T209" s="5">
        <v>624.87660000000005</v>
      </c>
      <c r="U209" s="5">
        <v>13886.141299999999</v>
      </c>
    </row>
    <row r="210" spans="1:21" x14ac:dyDescent="0.25">
      <c r="A210" s="2">
        <v>3101</v>
      </c>
      <c r="B210" s="3" t="s">
        <v>12</v>
      </c>
      <c r="C210" s="3" t="s">
        <v>26</v>
      </c>
      <c r="D210" s="2">
        <v>31011</v>
      </c>
      <c r="E210" s="3" t="s">
        <v>45</v>
      </c>
      <c r="F210" s="2">
        <v>317070</v>
      </c>
      <c r="G210" s="3" t="s">
        <v>26</v>
      </c>
      <c r="H210" s="2">
        <v>4</v>
      </c>
      <c r="I210" s="2">
        <v>6</v>
      </c>
      <c r="J210" s="2">
        <v>1</v>
      </c>
      <c r="K210" s="3" t="s">
        <v>16</v>
      </c>
      <c r="L210" s="8">
        <v>33</v>
      </c>
      <c r="M210" s="5">
        <v>316137.27</v>
      </c>
      <c r="N210" s="5">
        <v>39101</v>
      </c>
      <c r="O210" s="8">
        <v>18.5</v>
      </c>
      <c r="P210" s="5">
        <v>169861.0116</v>
      </c>
      <c r="Q210" s="5">
        <v>7643.7456000000002</v>
      </c>
      <c r="R210" s="8">
        <v>21.5</v>
      </c>
      <c r="S210" s="5">
        <v>197406.04019999999</v>
      </c>
      <c r="T210" s="5">
        <v>8883.2718000000004</v>
      </c>
      <c r="U210" s="5">
        <v>9181.6762999999992</v>
      </c>
    </row>
    <row r="211" spans="1:21" x14ac:dyDescent="0.25">
      <c r="A211" s="2">
        <v>3101</v>
      </c>
      <c r="B211" s="3" t="s">
        <v>12</v>
      </c>
      <c r="C211" s="3" t="s">
        <v>26</v>
      </c>
      <c r="D211" s="2">
        <v>31011</v>
      </c>
      <c r="E211" s="3" t="s">
        <v>45</v>
      </c>
      <c r="F211" s="2">
        <v>317070</v>
      </c>
      <c r="G211" s="3" t="s">
        <v>26</v>
      </c>
      <c r="H211" s="2">
        <v>4</v>
      </c>
      <c r="I211" s="2">
        <v>6</v>
      </c>
      <c r="J211" s="2">
        <v>2</v>
      </c>
      <c r="K211" s="3" t="s">
        <v>22</v>
      </c>
      <c r="L211" s="8">
        <v>2</v>
      </c>
      <c r="M211" s="5">
        <v>4852.25</v>
      </c>
      <c r="N211" s="5">
        <v>0</v>
      </c>
      <c r="O211" s="8">
        <v>6.4999999999999991</v>
      </c>
      <c r="P211" s="5">
        <v>10082.434800000001</v>
      </c>
      <c r="Q211" s="5">
        <v>453.70979999999997</v>
      </c>
      <c r="R211" s="8">
        <v>7.5</v>
      </c>
      <c r="S211" s="5">
        <v>11633.578799999999</v>
      </c>
      <c r="T211" s="5">
        <v>523.51080000000002</v>
      </c>
      <c r="U211" s="5">
        <v>1551.1438000000001</v>
      </c>
    </row>
    <row r="212" spans="1:21" x14ac:dyDescent="0.25">
      <c r="A212" s="2">
        <v>3101</v>
      </c>
      <c r="B212" s="3" t="s">
        <v>12</v>
      </c>
      <c r="C212" s="3" t="s">
        <v>26</v>
      </c>
      <c r="D212" s="2">
        <v>31011</v>
      </c>
      <c r="E212" s="3" t="s">
        <v>45</v>
      </c>
      <c r="F212" s="2">
        <v>317070</v>
      </c>
      <c r="G212" s="3" t="s">
        <v>26</v>
      </c>
      <c r="H212" s="2">
        <v>4</v>
      </c>
      <c r="I212" s="2">
        <v>6</v>
      </c>
      <c r="J212" s="2">
        <v>3</v>
      </c>
      <c r="K212" s="3" t="s">
        <v>17</v>
      </c>
      <c r="L212" s="8">
        <v>29</v>
      </c>
      <c r="M212" s="5">
        <v>143168.13</v>
      </c>
      <c r="N212" s="5">
        <v>16075.76</v>
      </c>
      <c r="O212" s="8">
        <v>24</v>
      </c>
      <c r="P212" s="5">
        <v>134666.20319999999</v>
      </c>
      <c r="Q212" s="5">
        <v>6059.9790000000003</v>
      </c>
      <c r="R212" s="8">
        <v>28.000000000000004</v>
      </c>
      <c r="S212" s="5">
        <v>157110.57060000001</v>
      </c>
      <c r="T212" s="5">
        <v>7069.9758000000002</v>
      </c>
      <c r="U212" s="5">
        <v>5611.0918000000001</v>
      </c>
    </row>
    <row r="213" spans="1:21" x14ac:dyDescent="0.25">
      <c r="A213" s="2">
        <v>3101</v>
      </c>
      <c r="B213" s="3" t="s">
        <v>12</v>
      </c>
      <c r="C213" s="3" t="s">
        <v>26</v>
      </c>
      <c r="D213" s="2">
        <v>31011</v>
      </c>
      <c r="E213" s="3" t="s">
        <v>45</v>
      </c>
      <c r="F213" s="2">
        <v>320520</v>
      </c>
      <c r="G213" s="3" t="s">
        <v>46</v>
      </c>
      <c r="H213" s="2">
        <v>4</v>
      </c>
      <c r="I213" s="2">
        <v>6</v>
      </c>
      <c r="J213" s="2">
        <v>1</v>
      </c>
      <c r="K213" s="3" t="s">
        <v>16</v>
      </c>
      <c r="L213" s="8">
        <v>1</v>
      </c>
      <c r="M213" s="5">
        <v>13061.02</v>
      </c>
      <c r="N213" s="5">
        <v>0</v>
      </c>
      <c r="O213" s="8">
        <v>0</v>
      </c>
      <c r="P213" s="5">
        <v>0</v>
      </c>
      <c r="Q213" s="5">
        <v>0</v>
      </c>
      <c r="R213" s="8">
        <v>0</v>
      </c>
      <c r="S213" s="5">
        <v>0</v>
      </c>
      <c r="T213" s="5">
        <v>0</v>
      </c>
      <c r="U213" s="5">
        <v>0</v>
      </c>
    </row>
    <row r="214" spans="1:21" x14ac:dyDescent="0.25">
      <c r="A214" s="2">
        <v>3101</v>
      </c>
      <c r="B214" s="3" t="s">
        <v>12</v>
      </c>
      <c r="C214" s="3" t="s">
        <v>26</v>
      </c>
      <c r="D214" s="2">
        <v>31011</v>
      </c>
      <c r="E214" s="3" t="s">
        <v>45</v>
      </c>
      <c r="F214" s="2">
        <v>350950</v>
      </c>
      <c r="G214" s="3" t="s">
        <v>36</v>
      </c>
      <c r="H214" s="2">
        <v>4</v>
      </c>
      <c r="I214" s="2">
        <v>6</v>
      </c>
      <c r="J214" s="2">
        <v>2</v>
      </c>
      <c r="K214" s="3" t="s">
        <v>22</v>
      </c>
      <c r="L214" s="8">
        <v>1</v>
      </c>
      <c r="M214" s="5">
        <v>444.64</v>
      </c>
      <c r="N214" s="5">
        <v>0</v>
      </c>
      <c r="O214" s="8">
        <v>0</v>
      </c>
      <c r="P214" s="5">
        <v>0</v>
      </c>
      <c r="Q214" s="5">
        <v>0</v>
      </c>
      <c r="R214" s="8">
        <v>0</v>
      </c>
      <c r="S214" s="5">
        <v>0</v>
      </c>
      <c r="T214" s="5">
        <v>0</v>
      </c>
      <c r="U214" s="5">
        <v>0</v>
      </c>
    </row>
    <row r="215" spans="1:21" x14ac:dyDescent="0.25">
      <c r="A215" s="2">
        <v>3101</v>
      </c>
      <c r="B215" s="3" t="s">
        <v>12</v>
      </c>
      <c r="C215" s="3" t="s">
        <v>26</v>
      </c>
      <c r="D215" s="2">
        <v>31011</v>
      </c>
      <c r="E215" s="3" t="s">
        <v>45</v>
      </c>
      <c r="F215" s="2">
        <v>355030</v>
      </c>
      <c r="G215" s="3" t="s">
        <v>30</v>
      </c>
      <c r="H215" s="2">
        <v>4</v>
      </c>
      <c r="I215" s="2">
        <v>6</v>
      </c>
      <c r="J215" s="2">
        <v>1</v>
      </c>
      <c r="K215" s="3" t="s">
        <v>16</v>
      </c>
      <c r="L215" s="8">
        <v>1</v>
      </c>
      <c r="M215" s="5">
        <v>536.92999999999995</v>
      </c>
      <c r="N215" s="5">
        <v>0</v>
      </c>
      <c r="O215" s="8">
        <v>0</v>
      </c>
      <c r="P215" s="5">
        <v>0</v>
      </c>
      <c r="Q215" s="5">
        <v>0</v>
      </c>
      <c r="R215" s="8">
        <v>0</v>
      </c>
      <c r="S215" s="5">
        <v>0</v>
      </c>
      <c r="T215" s="5">
        <v>0</v>
      </c>
      <c r="U215" s="5">
        <v>0</v>
      </c>
    </row>
    <row r="216" spans="1:21" x14ac:dyDescent="0.25">
      <c r="A216" s="2">
        <v>3101</v>
      </c>
      <c r="B216" s="3" t="s">
        <v>12</v>
      </c>
      <c r="C216" s="3" t="s">
        <v>26</v>
      </c>
      <c r="D216" s="2">
        <v>31011</v>
      </c>
      <c r="E216" s="3" t="s">
        <v>45</v>
      </c>
      <c r="F216" s="2">
        <v>355030</v>
      </c>
      <c r="G216" s="3" t="s">
        <v>30</v>
      </c>
      <c r="H216" s="2">
        <v>4</v>
      </c>
      <c r="I216" s="2">
        <v>6</v>
      </c>
      <c r="J216" s="2">
        <v>2</v>
      </c>
      <c r="K216" s="3" t="s">
        <v>22</v>
      </c>
      <c r="L216" s="8">
        <v>1</v>
      </c>
      <c r="M216" s="5">
        <v>428.64</v>
      </c>
      <c r="N216" s="5">
        <v>0</v>
      </c>
      <c r="O216" s="8">
        <v>0</v>
      </c>
      <c r="P216" s="5">
        <v>0</v>
      </c>
      <c r="Q216" s="5">
        <v>0</v>
      </c>
      <c r="R216" s="8">
        <v>0</v>
      </c>
      <c r="S216" s="5">
        <v>0</v>
      </c>
      <c r="T216" s="5">
        <v>0</v>
      </c>
      <c r="U216" s="5">
        <v>0</v>
      </c>
    </row>
    <row r="217" spans="1:21" x14ac:dyDescent="0.25">
      <c r="A217" s="2">
        <v>3101</v>
      </c>
      <c r="B217" s="3" t="s">
        <v>12</v>
      </c>
      <c r="C217" s="3" t="s">
        <v>26</v>
      </c>
      <c r="D217" s="2">
        <v>31012</v>
      </c>
      <c r="E217" s="3" t="s">
        <v>26</v>
      </c>
      <c r="F217" s="2">
        <v>310620</v>
      </c>
      <c r="G217" s="3" t="s">
        <v>15</v>
      </c>
      <c r="H217" s="2">
        <v>4</v>
      </c>
      <c r="I217" s="2">
        <v>6</v>
      </c>
      <c r="J217" s="2">
        <v>4</v>
      </c>
      <c r="K217" s="3" t="s">
        <v>18</v>
      </c>
      <c r="L217" s="8">
        <v>1</v>
      </c>
      <c r="M217" s="5">
        <v>2681.31</v>
      </c>
      <c r="N217" s="5">
        <v>478.72</v>
      </c>
      <c r="O217" s="8">
        <v>0</v>
      </c>
      <c r="P217" s="5">
        <v>0</v>
      </c>
      <c r="Q217" s="5">
        <v>0</v>
      </c>
      <c r="R217" s="8">
        <v>0</v>
      </c>
      <c r="S217" s="5">
        <v>0</v>
      </c>
      <c r="T217" s="5">
        <v>0</v>
      </c>
      <c r="U217" s="5">
        <v>4814.8932000000004</v>
      </c>
    </row>
    <row r="218" spans="1:21" x14ac:dyDescent="0.25">
      <c r="A218" s="2">
        <v>3101</v>
      </c>
      <c r="B218" s="3" t="s">
        <v>12</v>
      </c>
      <c r="C218" s="3" t="s">
        <v>26</v>
      </c>
      <c r="D218" s="2">
        <v>31012</v>
      </c>
      <c r="E218" s="3" t="s">
        <v>26</v>
      </c>
      <c r="F218" s="2">
        <v>310620</v>
      </c>
      <c r="G218" s="3" t="s">
        <v>15</v>
      </c>
      <c r="H218" s="2">
        <v>4</v>
      </c>
      <c r="I218" s="2">
        <v>6</v>
      </c>
      <c r="J218" s="2">
        <v>5</v>
      </c>
      <c r="K218" s="3" t="s">
        <v>20</v>
      </c>
      <c r="L218" s="8">
        <v>1</v>
      </c>
      <c r="M218" s="5">
        <v>4306.34</v>
      </c>
      <c r="N218" s="5">
        <v>0</v>
      </c>
      <c r="O218" s="8">
        <v>0</v>
      </c>
      <c r="P218" s="5">
        <v>0</v>
      </c>
      <c r="Q218" s="5">
        <v>0</v>
      </c>
      <c r="R218" s="8">
        <v>0</v>
      </c>
      <c r="S218" s="5">
        <v>0</v>
      </c>
      <c r="T218" s="5">
        <v>0</v>
      </c>
      <c r="U218" s="5">
        <v>4344.4811</v>
      </c>
    </row>
    <row r="219" spans="1:21" x14ac:dyDescent="0.25">
      <c r="A219" s="2">
        <v>3101</v>
      </c>
      <c r="B219" s="3" t="s">
        <v>12</v>
      </c>
      <c r="C219" s="3" t="s">
        <v>26</v>
      </c>
      <c r="D219" s="2">
        <v>31012</v>
      </c>
      <c r="E219" s="3" t="s">
        <v>26</v>
      </c>
      <c r="F219" s="2">
        <v>313240</v>
      </c>
      <c r="G219" s="3" t="s">
        <v>19</v>
      </c>
      <c r="H219" s="2">
        <v>4</v>
      </c>
      <c r="I219" s="2">
        <v>6</v>
      </c>
      <c r="J219" s="2">
        <v>4</v>
      </c>
      <c r="K219" s="3" t="s">
        <v>18</v>
      </c>
      <c r="L219" s="8">
        <v>0</v>
      </c>
      <c r="M219" s="5">
        <v>0</v>
      </c>
      <c r="N219" s="5">
        <v>0</v>
      </c>
      <c r="O219" s="8">
        <v>6.4999999999999991</v>
      </c>
      <c r="P219" s="5">
        <v>27775.463400000001</v>
      </c>
      <c r="Q219" s="5">
        <v>1249.896</v>
      </c>
      <c r="R219" s="8">
        <v>7.5</v>
      </c>
      <c r="S219" s="5">
        <v>32048.611199999999</v>
      </c>
      <c r="T219" s="5">
        <v>1442.1876</v>
      </c>
      <c r="U219" s="5">
        <v>4273.1481999999996</v>
      </c>
    </row>
    <row r="220" spans="1:21" x14ac:dyDescent="0.25">
      <c r="A220" s="2">
        <v>3101</v>
      </c>
      <c r="B220" s="3" t="s">
        <v>12</v>
      </c>
      <c r="C220" s="3" t="s">
        <v>26</v>
      </c>
      <c r="D220" s="2">
        <v>31012</v>
      </c>
      <c r="E220" s="3" t="s">
        <v>26</v>
      </c>
      <c r="F220" s="2">
        <v>313240</v>
      </c>
      <c r="G220" s="3" t="s">
        <v>19</v>
      </c>
      <c r="H220" s="2">
        <v>4</v>
      </c>
      <c r="I220" s="2">
        <v>6</v>
      </c>
      <c r="J220" s="2">
        <v>5</v>
      </c>
      <c r="K220" s="3" t="s">
        <v>20</v>
      </c>
      <c r="L220" s="8">
        <v>0</v>
      </c>
      <c r="M220" s="5">
        <v>0</v>
      </c>
      <c r="N220" s="5">
        <v>0</v>
      </c>
      <c r="O220" s="8">
        <v>2.5</v>
      </c>
      <c r="P220" s="5">
        <v>10504.0218</v>
      </c>
      <c r="Q220" s="5">
        <v>472.68119999999999</v>
      </c>
      <c r="R220" s="8">
        <v>3</v>
      </c>
      <c r="S220" s="5">
        <v>12604.825800000001</v>
      </c>
      <c r="T220" s="5">
        <v>567.21720000000005</v>
      </c>
      <c r="U220" s="5">
        <v>4201.6086999999998</v>
      </c>
    </row>
    <row r="221" spans="1:21" x14ac:dyDescent="0.25">
      <c r="A221" s="2">
        <v>3101</v>
      </c>
      <c r="B221" s="3" t="s">
        <v>12</v>
      </c>
      <c r="C221" s="3" t="s">
        <v>26</v>
      </c>
      <c r="D221" s="2">
        <v>31012</v>
      </c>
      <c r="E221" s="3" t="s">
        <v>26</v>
      </c>
      <c r="F221" s="2">
        <v>315180</v>
      </c>
      <c r="G221" s="3" t="s">
        <v>34</v>
      </c>
      <c r="H221" s="2">
        <v>4</v>
      </c>
      <c r="I221" s="2">
        <v>6</v>
      </c>
      <c r="J221" s="2">
        <v>2</v>
      </c>
      <c r="K221" s="3" t="s">
        <v>22</v>
      </c>
      <c r="L221" s="8">
        <v>1</v>
      </c>
      <c r="M221" s="5">
        <v>1537.95</v>
      </c>
      <c r="N221" s="5">
        <v>957.44</v>
      </c>
      <c r="O221" s="8">
        <v>0</v>
      </c>
      <c r="P221" s="5">
        <v>0</v>
      </c>
      <c r="Q221" s="5">
        <v>0</v>
      </c>
      <c r="R221" s="8">
        <v>0</v>
      </c>
      <c r="S221" s="5">
        <v>0</v>
      </c>
      <c r="T221" s="5">
        <v>0</v>
      </c>
      <c r="U221" s="5">
        <v>1107.7747999999999</v>
      </c>
    </row>
    <row r="222" spans="1:21" x14ac:dyDescent="0.25">
      <c r="A222" s="2">
        <v>3101</v>
      </c>
      <c r="B222" s="3" t="s">
        <v>12</v>
      </c>
      <c r="C222" s="3" t="s">
        <v>26</v>
      </c>
      <c r="D222" s="2">
        <v>31012</v>
      </c>
      <c r="E222" s="3" t="s">
        <v>26</v>
      </c>
      <c r="F222" s="2">
        <v>315250</v>
      </c>
      <c r="G222" s="3" t="s">
        <v>23</v>
      </c>
      <c r="H222" s="2">
        <v>4</v>
      </c>
      <c r="I222" s="2">
        <v>6</v>
      </c>
      <c r="J222" s="2">
        <v>1</v>
      </c>
      <c r="K222" s="3" t="s">
        <v>16</v>
      </c>
      <c r="L222" s="8">
        <v>1</v>
      </c>
      <c r="M222" s="5">
        <v>14480.3</v>
      </c>
      <c r="N222" s="5">
        <v>1914.88</v>
      </c>
      <c r="O222" s="8">
        <v>6.4999999999999991</v>
      </c>
      <c r="P222" s="5">
        <v>62935.064400000003</v>
      </c>
      <c r="Q222" s="5">
        <v>2832.078</v>
      </c>
      <c r="R222" s="8">
        <v>7.5</v>
      </c>
      <c r="S222" s="5">
        <v>72617.381999999998</v>
      </c>
      <c r="T222" s="5">
        <v>3267.7824000000001</v>
      </c>
      <c r="U222" s="5">
        <v>9682.3176000000003</v>
      </c>
    </row>
    <row r="223" spans="1:21" x14ac:dyDescent="0.25">
      <c r="A223" s="2">
        <v>3101</v>
      </c>
      <c r="B223" s="3" t="s">
        <v>12</v>
      </c>
      <c r="C223" s="3" t="s">
        <v>26</v>
      </c>
      <c r="D223" s="2">
        <v>31012</v>
      </c>
      <c r="E223" s="3" t="s">
        <v>26</v>
      </c>
      <c r="F223" s="2">
        <v>315250</v>
      </c>
      <c r="G223" s="3" t="s">
        <v>23</v>
      </c>
      <c r="H223" s="2">
        <v>4</v>
      </c>
      <c r="I223" s="2">
        <v>6</v>
      </c>
      <c r="J223" s="2">
        <v>4</v>
      </c>
      <c r="K223" s="3" t="s">
        <v>18</v>
      </c>
      <c r="L223" s="8">
        <v>1</v>
      </c>
      <c r="M223" s="5">
        <v>8128.28</v>
      </c>
      <c r="N223" s="5">
        <v>957.44</v>
      </c>
      <c r="O223" s="8">
        <v>0</v>
      </c>
      <c r="P223" s="5">
        <v>0</v>
      </c>
      <c r="Q223" s="5">
        <v>0</v>
      </c>
      <c r="R223" s="8">
        <v>0</v>
      </c>
      <c r="S223" s="5">
        <v>0</v>
      </c>
      <c r="T223" s="5">
        <v>0</v>
      </c>
      <c r="U223" s="5">
        <v>4563.2483000000002</v>
      </c>
    </row>
    <row r="224" spans="1:21" x14ac:dyDescent="0.25">
      <c r="A224" s="2">
        <v>3101</v>
      </c>
      <c r="B224" s="3" t="s">
        <v>12</v>
      </c>
      <c r="C224" s="3" t="s">
        <v>26</v>
      </c>
      <c r="D224" s="2">
        <v>31012</v>
      </c>
      <c r="E224" s="3" t="s">
        <v>26</v>
      </c>
      <c r="F224" s="2">
        <v>317020</v>
      </c>
      <c r="G224" s="3" t="s">
        <v>25</v>
      </c>
      <c r="H224" s="2">
        <v>4</v>
      </c>
      <c r="I224" s="2">
        <v>6</v>
      </c>
      <c r="J224" s="2">
        <v>1</v>
      </c>
      <c r="K224" s="3" t="s">
        <v>16</v>
      </c>
      <c r="L224" s="8">
        <v>0</v>
      </c>
      <c r="M224" s="5">
        <v>0</v>
      </c>
      <c r="N224" s="5">
        <v>0</v>
      </c>
      <c r="O224" s="8">
        <v>1.9999999999999998</v>
      </c>
      <c r="P224" s="5">
        <v>27772.282800000001</v>
      </c>
      <c r="Q224" s="5">
        <v>1249.7526</v>
      </c>
      <c r="R224" s="8">
        <v>2.5</v>
      </c>
      <c r="S224" s="5">
        <v>34715.353199999998</v>
      </c>
      <c r="T224" s="5">
        <v>1562.1905999999999</v>
      </c>
      <c r="U224" s="5">
        <v>13886.141299999999</v>
      </c>
    </row>
    <row r="225" spans="1:21" x14ac:dyDescent="0.25">
      <c r="A225" s="2">
        <v>3101</v>
      </c>
      <c r="B225" s="3" t="s">
        <v>12</v>
      </c>
      <c r="C225" s="3" t="s">
        <v>26</v>
      </c>
      <c r="D225" s="2">
        <v>31012</v>
      </c>
      <c r="E225" s="3" t="s">
        <v>26</v>
      </c>
      <c r="F225" s="2">
        <v>317070</v>
      </c>
      <c r="G225" s="3" t="s">
        <v>26</v>
      </c>
      <c r="H225" s="2">
        <v>4</v>
      </c>
      <c r="I225" s="2">
        <v>6</v>
      </c>
      <c r="J225" s="2">
        <v>1</v>
      </c>
      <c r="K225" s="3" t="s">
        <v>16</v>
      </c>
      <c r="L225" s="8">
        <v>76</v>
      </c>
      <c r="M225" s="5">
        <v>654114.81000000006</v>
      </c>
      <c r="N225" s="5">
        <v>53276.92</v>
      </c>
      <c r="O225" s="8">
        <v>27</v>
      </c>
      <c r="P225" s="5">
        <v>247905.2598</v>
      </c>
      <c r="Q225" s="5">
        <v>11155.736999999999</v>
      </c>
      <c r="R225" s="8">
        <v>31.999999999999996</v>
      </c>
      <c r="S225" s="5">
        <v>293813.64179999998</v>
      </c>
      <c r="T225" s="5">
        <v>13221.613799999999</v>
      </c>
      <c r="U225" s="5">
        <v>9181.6762999999992</v>
      </c>
    </row>
    <row r="226" spans="1:21" x14ac:dyDescent="0.25">
      <c r="A226" s="2">
        <v>3101</v>
      </c>
      <c r="B226" s="3" t="s">
        <v>12</v>
      </c>
      <c r="C226" s="3" t="s">
        <v>26</v>
      </c>
      <c r="D226" s="2">
        <v>31012</v>
      </c>
      <c r="E226" s="3" t="s">
        <v>26</v>
      </c>
      <c r="F226" s="2">
        <v>317070</v>
      </c>
      <c r="G226" s="3" t="s">
        <v>26</v>
      </c>
      <c r="H226" s="2">
        <v>4</v>
      </c>
      <c r="I226" s="2">
        <v>6</v>
      </c>
      <c r="J226" s="2">
        <v>2</v>
      </c>
      <c r="K226" s="3" t="s">
        <v>22</v>
      </c>
      <c r="L226" s="8">
        <v>13</v>
      </c>
      <c r="M226" s="5">
        <v>20279.490000000002</v>
      </c>
      <c r="N226" s="5">
        <v>0</v>
      </c>
      <c r="O226" s="8">
        <v>9.5</v>
      </c>
      <c r="P226" s="5">
        <v>14735.8662</v>
      </c>
      <c r="Q226" s="5">
        <v>663.11400000000003</v>
      </c>
      <c r="R226" s="8">
        <v>11</v>
      </c>
      <c r="S226" s="5">
        <v>17062.581600000001</v>
      </c>
      <c r="T226" s="5">
        <v>767.81640000000004</v>
      </c>
      <c r="U226" s="5">
        <v>1551.1438000000001</v>
      </c>
    </row>
    <row r="227" spans="1:21" x14ac:dyDescent="0.25">
      <c r="A227" s="2">
        <v>3101</v>
      </c>
      <c r="B227" s="3" t="s">
        <v>12</v>
      </c>
      <c r="C227" s="3" t="s">
        <v>26</v>
      </c>
      <c r="D227" s="2">
        <v>31012</v>
      </c>
      <c r="E227" s="3" t="s">
        <v>26</v>
      </c>
      <c r="F227" s="2">
        <v>317070</v>
      </c>
      <c r="G227" s="3" t="s">
        <v>26</v>
      </c>
      <c r="H227" s="2">
        <v>4</v>
      </c>
      <c r="I227" s="2">
        <v>6</v>
      </c>
      <c r="J227" s="2">
        <v>3</v>
      </c>
      <c r="K227" s="3" t="s">
        <v>17</v>
      </c>
      <c r="L227" s="8">
        <v>76</v>
      </c>
      <c r="M227" s="5">
        <v>411505.16</v>
      </c>
      <c r="N227" s="5">
        <v>28337.32</v>
      </c>
      <c r="O227" s="8">
        <v>35.5</v>
      </c>
      <c r="P227" s="5">
        <v>199193.75880000001</v>
      </c>
      <c r="Q227" s="5">
        <v>8963.7191999999995</v>
      </c>
      <c r="R227" s="8">
        <v>41.5</v>
      </c>
      <c r="S227" s="5">
        <v>232860.30960000001</v>
      </c>
      <c r="T227" s="5">
        <v>10478.7138</v>
      </c>
      <c r="U227" s="5">
        <v>5611.0918000000001</v>
      </c>
    </row>
    <row r="228" spans="1:21" x14ac:dyDescent="0.25">
      <c r="A228" s="2">
        <v>3101</v>
      </c>
      <c r="B228" s="3" t="s">
        <v>12</v>
      </c>
      <c r="C228" s="3" t="s">
        <v>26</v>
      </c>
      <c r="D228" s="2">
        <v>31012</v>
      </c>
      <c r="E228" s="3" t="s">
        <v>26</v>
      </c>
      <c r="F228" s="2">
        <v>350550</v>
      </c>
      <c r="G228" s="3" t="s">
        <v>27</v>
      </c>
      <c r="H228" s="2">
        <v>4</v>
      </c>
      <c r="I228" s="2">
        <v>6</v>
      </c>
      <c r="J228" s="2">
        <v>2</v>
      </c>
      <c r="K228" s="3" t="s">
        <v>22</v>
      </c>
      <c r="L228" s="8">
        <v>3</v>
      </c>
      <c r="M228" s="5">
        <v>1289.92</v>
      </c>
      <c r="N228" s="5">
        <v>0</v>
      </c>
      <c r="O228" s="8">
        <v>0</v>
      </c>
      <c r="P228" s="5">
        <v>0</v>
      </c>
      <c r="Q228" s="5">
        <v>0</v>
      </c>
      <c r="R228" s="8">
        <v>0</v>
      </c>
      <c r="S228" s="5">
        <v>0</v>
      </c>
      <c r="T228" s="5">
        <v>0</v>
      </c>
      <c r="U228" s="5">
        <v>0</v>
      </c>
    </row>
    <row r="229" spans="1:21" x14ac:dyDescent="0.25">
      <c r="A229" s="2">
        <v>3101</v>
      </c>
      <c r="B229" s="3" t="s">
        <v>12</v>
      </c>
      <c r="C229" s="3" t="s">
        <v>26</v>
      </c>
      <c r="D229" s="2">
        <v>31012</v>
      </c>
      <c r="E229" s="3" t="s">
        <v>26</v>
      </c>
      <c r="F229" s="2">
        <v>350950</v>
      </c>
      <c r="G229" s="3" t="s">
        <v>36</v>
      </c>
      <c r="H229" s="2">
        <v>4</v>
      </c>
      <c r="I229" s="2">
        <v>6</v>
      </c>
      <c r="J229" s="2">
        <v>2</v>
      </c>
      <c r="K229" s="3" t="s">
        <v>22</v>
      </c>
      <c r="L229" s="8">
        <v>2</v>
      </c>
      <c r="M229" s="5">
        <v>902.37</v>
      </c>
      <c r="N229" s="5">
        <v>508.63</v>
      </c>
      <c r="O229" s="8">
        <v>0</v>
      </c>
      <c r="P229" s="5">
        <v>0</v>
      </c>
      <c r="Q229" s="5">
        <v>0</v>
      </c>
      <c r="R229" s="8">
        <v>0</v>
      </c>
      <c r="S229" s="5">
        <v>0</v>
      </c>
      <c r="T229" s="5">
        <v>0</v>
      </c>
      <c r="U229" s="5">
        <v>0</v>
      </c>
    </row>
    <row r="230" spans="1:21" x14ac:dyDescent="0.25">
      <c r="A230" s="2">
        <v>3101</v>
      </c>
      <c r="B230" s="3" t="s">
        <v>12</v>
      </c>
      <c r="C230" s="3" t="s">
        <v>26</v>
      </c>
      <c r="D230" s="2">
        <v>31012</v>
      </c>
      <c r="E230" s="3" t="s">
        <v>26</v>
      </c>
      <c r="F230" s="2">
        <v>355030</v>
      </c>
      <c r="G230" s="3" t="s">
        <v>30</v>
      </c>
      <c r="H230" s="2">
        <v>4</v>
      </c>
      <c r="I230" s="2">
        <v>6</v>
      </c>
      <c r="J230" s="2">
        <v>5</v>
      </c>
      <c r="K230" s="3" t="s">
        <v>20</v>
      </c>
      <c r="L230" s="8">
        <v>1</v>
      </c>
      <c r="M230" s="5">
        <v>2572.21</v>
      </c>
      <c r="N230" s="5">
        <v>0</v>
      </c>
      <c r="O230" s="8">
        <v>0</v>
      </c>
      <c r="P230" s="5">
        <v>0</v>
      </c>
      <c r="Q230" s="5">
        <v>0</v>
      </c>
      <c r="R230" s="8">
        <v>0</v>
      </c>
      <c r="S230" s="5">
        <v>0</v>
      </c>
      <c r="T230" s="5">
        <v>0</v>
      </c>
      <c r="U230" s="5">
        <v>0</v>
      </c>
    </row>
    <row r="231" spans="1:21" x14ac:dyDescent="0.25">
      <c r="A231" s="2">
        <v>3101</v>
      </c>
      <c r="B231" s="3" t="s">
        <v>12</v>
      </c>
      <c r="C231" s="3" t="s">
        <v>26</v>
      </c>
      <c r="D231" s="2">
        <v>31012</v>
      </c>
      <c r="E231" s="3" t="s">
        <v>26</v>
      </c>
      <c r="F231" s="2">
        <v>410690</v>
      </c>
      <c r="G231" s="3" t="s">
        <v>47</v>
      </c>
      <c r="H231" s="2">
        <v>4</v>
      </c>
      <c r="I231" s="2">
        <v>6</v>
      </c>
      <c r="J231" s="2">
        <v>1</v>
      </c>
      <c r="K231" s="3" t="s">
        <v>16</v>
      </c>
      <c r="L231" s="8">
        <v>1</v>
      </c>
      <c r="M231" s="5">
        <v>10502.9</v>
      </c>
      <c r="N231" s="5">
        <v>2872.32</v>
      </c>
      <c r="O231" s="8">
        <v>0</v>
      </c>
      <c r="P231" s="5">
        <v>0</v>
      </c>
      <c r="Q231" s="5">
        <v>0</v>
      </c>
      <c r="R231" s="8">
        <v>0</v>
      </c>
      <c r="S231" s="5">
        <v>0</v>
      </c>
      <c r="T231" s="5">
        <v>0</v>
      </c>
      <c r="U231" s="5">
        <v>0</v>
      </c>
    </row>
    <row r="232" spans="1:21" x14ac:dyDescent="0.25">
      <c r="A232" s="2">
        <v>3102</v>
      </c>
      <c r="B232" s="3" t="s">
        <v>48</v>
      </c>
      <c r="C232" s="3" t="s">
        <v>48</v>
      </c>
      <c r="D232" s="2">
        <v>31013</v>
      </c>
      <c r="E232" s="3" t="s">
        <v>40</v>
      </c>
      <c r="F232" s="2">
        <v>310560</v>
      </c>
      <c r="G232" s="3" t="s">
        <v>40</v>
      </c>
      <c r="H232" s="2">
        <v>4</v>
      </c>
      <c r="I232" s="2">
        <v>6</v>
      </c>
      <c r="J232" s="2">
        <v>1</v>
      </c>
      <c r="K232" s="3" t="s">
        <v>16</v>
      </c>
      <c r="L232" s="8">
        <v>46</v>
      </c>
      <c r="M232" s="5">
        <v>388417.37</v>
      </c>
      <c r="N232" s="5">
        <v>66542.080000000002</v>
      </c>
      <c r="O232" s="8">
        <v>34</v>
      </c>
      <c r="P232" s="5">
        <v>313662.63780000003</v>
      </c>
      <c r="Q232" s="5">
        <v>14114.818799999999</v>
      </c>
      <c r="R232" s="8">
        <v>40</v>
      </c>
      <c r="S232" s="5">
        <v>369014.86800000002</v>
      </c>
      <c r="T232" s="5">
        <v>16605.669000000002</v>
      </c>
      <c r="U232" s="5">
        <v>9225.3716999999997</v>
      </c>
    </row>
    <row r="233" spans="1:21" x14ac:dyDescent="0.25">
      <c r="A233" s="2">
        <v>3102</v>
      </c>
      <c r="B233" s="3" t="s">
        <v>48</v>
      </c>
      <c r="C233" s="3" t="s">
        <v>48</v>
      </c>
      <c r="D233" s="2">
        <v>31013</v>
      </c>
      <c r="E233" s="3" t="s">
        <v>40</v>
      </c>
      <c r="F233" s="2">
        <v>310560</v>
      </c>
      <c r="G233" s="3" t="s">
        <v>40</v>
      </c>
      <c r="H233" s="2">
        <v>4</v>
      </c>
      <c r="I233" s="2">
        <v>6</v>
      </c>
      <c r="J233" s="2">
        <v>2</v>
      </c>
      <c r="K233" s="3" t="s">
        <v>22</v>
      </c>
      <c r="L233" s="8">
        <v>3</v>
      </c>
      <c r="M233" s="5">
        <v>2195.5</v>
      </c>
      <c r="N233" s="5">
        <v>0</v>
      </c>
      <c r="O233" s="8">
        <v>7.0000000000000009</v>
      </c>
      <c r="P233" s="5">
        <v>5900.4222</v>
      </c>
      <c r="Q233" s="5">
        <v>265.51920000000001</v>
      </c>
      <c r="R233" s="8">
        <v>7.9999999999999991</v>
      </c>
      <c r="S233" s="5">
        <v>6743.34</v>
      </c>
      <c r="T233" s="5">
        <v>303.45</v>
      </c>
      <c r="U233" s="5">
        <v>842.91750000000002</v>
      </c>
    </row>
    <row r="234" spans="1:21" x14ac:dyDescent="0.25">
      <c r="A234" s="2">
        <v>3102</v>
      </c>
      <c r="B234" s="3" t="s">
        <v>48</v>
      </c>
      <c r="C234" s="3" t="s">
        <v>48</v>
      </c>
      <c r="D234" s="2">
        <v>31013</v>
      </c>
      <c r="E234" s="3" t="s">
        <v>40</v>
      </c>
      <c r="F234" s="2">
        <v>310560</v>
      </c>
      <c r="G234" s="3" t="s">
        <v>40</v>
      </c>
      <c r="H234" s="2">
        <v>4</v>
      </c>
      <c r="I234" s="2">
        <v>6</v>
      </c>
      <c r="J234" s="2">
        <v>3</v>
      </c>
      <c r="K234" s="3" t="s">
        <v>17</v>
      </c>
      <c r="L234" s="8">
        <v>148</v>
      </c>
      <c r="M234" s="5">
        <v>809836.66</v>
      </c>
      <c r="N234" s="5">
        <v>10531.84</v>
      </c>
      <c r="O234" s="8">
        <v>45</v>
      </c>
      <c r="P234" s="5">
        <v>252499.13099999999</v>
      </c>
      <c r="Q234" s="5">
        <v>11362.460999999999</v>
      </c>
      <c r="R234" s="8">
        <v>53.000000000000007</v>
      </c>
      <c r="S234" s="5">
        <v>297387.8652</v>
      </c>
      <c r="T234" s="5">
        <v>13382.454</v>
      </c>
      <c r="U234" s="5">
        <v>5611.0918000000001</v>
      </c>
    </row>
    <row r="235" spans="1:21" x14ac:dyDescent="0.25">
      <c r="A235" s="2">
        <v>3102</v>
      </c>
      <c r="B235" s="3" t="s">
        <v>48</v>
      </c>
      <c r="C235" s="3" t="s">
        <v>48</v>
      </c>
      <c r="D235" s="2">
        <v>31013</v>
      </c>
      <c r="E235" s="3" t="s">
        <v>40</v>
      </c>
      <c r="F235" s="2">
        <v>310620</v>
      </c>
      <c r="G235" s="3" t="s">
        <v>15</v>
      </c>
      <c r="H235" s="2">
        <v>4</v>
      </c>
      <c r="I235" s="2">
        <v>6</v>
      </c>
      <c r="J235" s="2">
        <v>1</v>
      </c>
      <c r="K235" s="3" t="s">
        <v>16</v>
      </c>
      <c r="L235" s="8">
        <v>2</v>
      </c>
      <c r="M235" s="5">
        <v>24975.14</v>
      </c>
      <c r="N235" s="5">
        <v>718.08</v>
      </c>
      <c r="O235" s="8">
        <v>11</v>
      </c>
      <c r="P235" s="5">
        <v>126607.4004</v>
      </c>
      <c r="Q235" s="5">
        <v>5697.3329999999996</v>
      </c>
      <c r="R235" s="8">
        <v>12.999999999999998</v>
      </c>
      <c r="S235" s="5">
        <v>149626.9278</v>
      </c>
      <c r="T235" s="5">
        <v>6733.2120000000004</v>
      </c>
      <c r="U235" s="5">
        <v>11509.7637</v>
      </c>
    </row>
    <row r="236" spans="1:21" x14ac:dyDescent="0.25">
      <c r="A236" s="2">
        <v>3102</v>
      </c>
      <c r="B236" s="3" t="s">
        <v>48</v>
      </c>
      <c r="C236" s="3" t="s">
        <v>48</v>
      </c>
      <c r="D236" s="2">
        <v>31013</v>
      </c>
      <c r="E236" s="3" t="s">
        <v>40</v>
      </c>
      <c r="F236" s="2">
        <v>310620</v>
      </c>
      <c r="G236" s="3" t="s">
        <v>15</v>
      </c>
      <c r="H236" s="2">
        <v>4</v>
      </c>
      <c r="I236" s="2">
        <v>6</v>
      </c>
      <c r="J236" s="2">
        <v>2</v>
      </c>
      <c r="K236" s="3" t="s">
        <v>22</v>
      </c>
      <c r="L236" s="8">
        <v>4</v>
      </c>
      <c r="M236" s="5">
        <v>3349.41</v>
      </c>
      <c r="N236" s="5">
        <v>2154.2399999999998</v>
      </c>
      <c r="O236" s="8">
        <v>0</v>
      </c>
      <c r="P236" s="5">
        <v>0</v>
      </c>
      <c r="Q236" s="5">
        <v>0</v>
      </c>
      <c r="R236" s="8">
        <v>0</v>
      </c>
      <c r="S236" s="5">
        <v>0</v>
      </c>
      <c r="T236" s="5">
        <v>0</v>
      </c>
      <c r="U236" s="5">
        <v>1549.6860999999999</v>
      </c>
    </row>
    <row r="237" spans="1:21" x14ac:dyDescent="0.25">
      <c r="A237" s="2">
        <v>3102</v>
      </c>
      <c r="B237" s="3" t="s">
        <v>48</v>
      </c>
      <c r="C237" s="3" t="s">
        <v>48</v>
      </c>
      <c r="D237" s="2">
        <v>31013</v>
      </c>
      <c r="E237" s="3" t="s">
        <v>40</v>
      </c>
      <c r="F237" s="2">
        <v>310620</v>
      </c>
      <c r="G237" s="3" t="s">
        <v>15</v>
      </c>
      <c r="H237" s="2">
        <v>4</v>
      </c>
      <c r="I237" s="2">
        <v>6</v>
      </c>
      <c r="J237" s="2">
        <v>5</v>
      </c>
      <c r="K237" s="3" t="s">
        <v>20</v>
      </c>
      <c r="L237" s="8">
        <v>1</v>
      </c>
      <c r="M237" s="5">
        <v>4753.9799999999996</v>
      </c>
      <c r="N237" s="5">
        <v>0</v>
      </c>
      <c r="O237" s="8">
        <v>1.5</v>
      </c>
      <c r="P237" s="5">
        <v>6516.7218000000003</v>
      </c>
      <c r="Q237" s="5">
        <v>293.25240000000002</v>
      </c>
      <c r="R237" s="8">
        <v>1.5</v>
      </c>
      <c r="S237" s="5">
        <v>6516.7218000000003</v>
      </c>
      <c r="T237" s="5">
        <v>293.25240000000002</v>
      </c>
      <c r="U237" s="5">
        <v>4344.4811</v>
      </c>
    </row>
    <row r="238" spans="1:21" x14ac:dyDescent="0.25">
      <c r="A238" s="2">
        <v>3102</v>
      </c>
      <c r="B238" s="3" t="s">
        <v>48</v>
      </c>
      <c r="C238" s="3" t="s">
        <v>48</v>
      </c>
      <c r="D238" s="2">
        <v>31013</v>
      </c>
      <c r="E238" s="3" t="s">
        <v>40</v>
      </c>
      <c r="F238" s="2">
        <v>313670</v>
      </c>
      <c r="G238" s="3" t="s">
        <v>43</v>
      </c>
      <c r="H238" s="2">
        <v>4</v>
      </c>
      <c r="I238" s="2">
        <v>6</v>
      </c>
      <c r="J238" s="2">
        <v>1</v>
      </c>
      <c r="K238" s="3" t="s">
        <v>16</v>
      </c>
      <c r="L238" s="8">
        <v>2</v>
      </c>
      <c r="M238" s="5">
        <v>23278.81</v>
      </c>
      <c r="N238" s="5">
        <v>1795.2</v>
      </c>
      <c r="O238" s="8">
        <v>0</v>
      </c>
      <c r="P238" s="5">
        <v>0</v>
      </c>
      <c r="Q238" s="5">
        <v>0</v>
      </c>
      <c r="R238" s="8">
        <v>0</v>
      </c>
      <c r="S238" s="5">
        <v>0</v>
      </c>
      <c r="T238" s="5">
        <v>0</v>
      </c>
      <c r="U238" s="5">
        <v>9891.1381000000001</v>
      </c>
    </row>
    <row r="239" spans="1:21" x14ac:dyDescent="0.25">
      <c r="A239" s="2">
        <v>3102</v>
      </c>
      <c r="B239" s="3" t="s">
        <v>48</v>
      </c>
      <c r="C239" s="3" t="s">
        <v>48</v>
      </c>
      <c r="D239" s="2">
        <v>31013</v>
      </c>
      <c r="E239" s="3" t="s">
        <v>40</v>
      </c>
      <c r="F239" s="2">
        <v>313670</v>
      </c>
      <c r="G239" s="3" t="s">
        <v>43</v>
      </c>
      <c r="H239" s="2">
        <v>4</v>
      </c>
      <c r="I239" s="2">
        <v>6</v>
      </c>
      <c r="J239" s="2">
        <v>2</v>
      </c>
      <c r="K239" s="3" t="s">
        <v>22</v>
      </c>
      <c r="L239" s="8">
        <v>0</v>
      </c>
      <c r="M239" s="5">
        <v>0</v>
      </c>
      <c r="N239" s="5">
        <v>0</v>
      </c>
      <c r="O239" s="8">
        <v>5</v>
      </c>
      <c r="P239" s="5">
        <v>7504.2659999999996</v>
      </c>
      <c r="Q239" s="5">
        <v>337.69200000000001</v>
      </c>
      <c r="R239" s="8">
        <v>6</v>
      </c>
      <c r="S239" s="5">
        <v>9005.1191999999992</v>
      </c>
      <c r="T239" s="5">
        <v>405.23039999999997</v>
      </c>
      <c r="U239" s="5">
        <v>1500.8532</v>
      </c>
    </row>
    <row r="240" spans="1:21" x14ac:dyDescent="0.25">
      <c r="A240" s="2">
        <v>3102</v>
      </c>
      <c r="B240" s="3" t="s">
        <v>48</v>
      </c>
      <c r="C240" s="3" t="s">
        <v>48</v>
      </c>
      <c r="D240" s="2">
        <v>31013</v>
      </c>
      <c r="E240" s="3" t="s">
        <v>40</v>
      </c>
      <c r="F240" s="2">
        <v>313670</v>
      </c>
      <c r="G240" s="3" t="s">
        <v>43</v>
      </c>
      <c r="H240" s="2">
        <v>4</v>
      </c>
      <c r="I240" s="2">
        <v>6</v>
      </c>
      <c r="J240" s="2">
        <v>3</v>
      </c>
      <c r="K240" s="3" t="s">
        <v>17</v>
      </c>
      <c r="L240" s="8">
        <v>1</v>
      </c>
      <c r="M240" s="5">
        <v>5701.84</v>
      </c>
      <c r="N240" s="5">
        <v>1196.8</v>
      </c>
      <c r="O240" s="8">
        <v>0</v>
      </c>
      <c r="P240" s="5">
        <v>0</v>
      </c>
      <c r="Q240" s="5">
        <v>0</v>
      </c>
      <c r="R240" s="8">
        <v>0</v>
      </c>
      <c r="S240" s="5">
        <v>0</v>
      </c>
      <c r="T240" s="5">
        <v>0</v>
      </c>
      <c r="U240" s="5">
        <v>6047.5261</v>
      </c>
    </row>
    <row r="241" spans="1:21" x14ac:dyDescent="0.25">
      <c r="A241" s="2">
        <v>3102</v>
      </c>
      <c r="B241" s="3" t="s">
        <v>48</v>
      </c>
      <c r="C241" s="3" t="s">
        <v>48</v>
      </c>
      <c r="D241" s="2">
        <v>31013</v>
      </c>
      <c r="E241" s="3" t="s">
        <v>40</v>
      </c>
      <c r="F241" s="2">
        <v>313670</v>
      </c>
      <c r="G241" s="3" t="s">
        <v>43</v>
      </c>
      <c r="H241" s="2">
        <v>4</v>
      </c>
      <c r="I241" s="2">
        <v>6</v>
      </c>
      <c r="J241" s="2">
        <v>4</v>
      </c>
      <c r="K241" s="3" t="s">
        <v>18</v>
      </c>
      <c r="L241" s="8">
        <v>1</v>
      </c>
      <c r="M241" s="5">
        <v>7350.92</v>
      </c>
      <c r="N241" s="5">
        <v>0</v>
      </c>
      <c r="O241" s="8">
        <v>7.9999999999999991</v>
      </c>
      <c r="P241" s="5">
        <v>38525.896800000002</v>
      </c>
      <c r="Q241" s="5">
        <v>1733.6651999999999</v>
      </c>
      <c r="R241" s="8">
        <v>9.5</v>
      </c>
      <c r="S241" s="5">
        <v>45749.5026</v>
      </c>
      <c r="T241" s="5">
        <v>2058.7278000000001</v>
      </c>
      <c r="U241" s="5">
        <v>4815.7371000000003</v>
      </c>
    </row>
    <row r="242" spans="1:21" x14ac:dyDescent="0.25">
      <c r="A242" s="2">
        <v>3102</v>
      </c>
      <c r="B242" s="3" t="s">
        <v>48</v>
      </c>
      <c r="C242" s="3" t="s">
        <v>48</v>
      </c>
      <c r="D242" s="2">
        <v>31013</v>
      </c>
      <c r="E242" s="3" t="s">
        <v>40</v>
      </c>
      <c r="F242" s="2">
        <v>313670</v>
      </c>
      <c r="G242" s="3" t="s">
        <v>43</v>
      </c>
      <c r="H242" s="2">
        <v>4</v>
      </c>
      <c r="I242" s="2">
        <v>6</v>
      </c>
      <c r="J242" s="2">
        <v>5</v>
      </c>
      <c r="K242" s="3" t="s">
        <v>20</v>
      </c>
      <c r="L242" s="8">
        <v>0</v>
      </c>
      <c r="M242" s="5">
        <v>0</v>
      </c>
      <c r="N242" s="5">
        <v>0</v>
      </c>
      <c r="O242" s="8">
        <v>1.9999999999999998</v>
      </c>
      <c r="P242" s="5">
        <v>10285.7652</v>
      </c>
      <c r="Q242" s="5">
        <v>462.85919999999999</v>
      </c>
      <c r="R242" s="8">
        <v>2.5</v>
      </c>
      <c r="S242" s="5">
        <v>12857.206200000001</v>
      </c>
      <c r="T242" s="5">
        <v>578.57399999999996</v>
      </c>
      <c r="U242" s="5">
        <v>5142.8825999999999</v>
      </c>
    </row>
    <row r="243" spans="1:21" x14ac:dyDescent="0.25">
      <c r="A243" s="2">
        <v>3102</v>
      </c>
      <c r="B243" s="3" t="s">
        <v>48</v>
      </c>
      <c r="C243" s="3" t="s">
        <v>48</v>
      </c>
      <c r="D243" s="2">
        <v>31013</v>
      </c>
      <c r="E243" s="3" t="s">
        <v>40</v>
      </c>
      <c r="F243" s="2">
        <v>355030</v>
      </c>
      <c r="G243" s="3" t="s">
        <v>30</v>
      </c>
      <c r="H243" s="2">
        <v>4</v>
      </c>
      <c r="I243" s="2">
        <v>6</v>
      </c>
      <c r="J243" s="2">
        <v>1</v>
      </c>
      <c r="K243" s="3" t="s">
        <v>16</v>
      </c>
      <c r="L243" s="8">
        <v>1</v>
      </c>
      <c r="M243" s="5">
        <v>9939.0400000000009</v>
      </c>
      <c r="N243" s="5">
        <v>1017.26</v>
      </c>
      <c r="O243" s="8">
        <v>0</v>
      </c>
      <c r="P243" s="5">
        <v>0</v>
      </c>
      <c r="Q243" s="5">
        <v>0</v>
      </c>
      <c r="R243" s="8">
        <v>0</v>
      </c>
      <c r="S243" s="5">
        <v>0</v>
      </c>
      <c r="T243" s="5">
        <v>0</v>
      </c>
      <c r="U243" s="5">
        <v>0</v>
      </c>
    </row>
    <row r="244" spans="1:21" x14ac:dyDescent="0.25">
      <c r="A244" s="2">
        <v>3102</v>
      </c>
      <c r="B244" s="3" t="s">
        <v>48</v>
      </c>
      <c r="C244" s="3" t="s">
        <v>48</v>
      </c>
      <c r="D244" s="2">
        <v>31013</v>
      </c>
      <c r="E244" s="3" t="s">
        <v>40</v>
      </c>
      <c r="F244" s="2">
        <v>355030</v>
      </c>
      <c r="G244" s="3" t="s">
        <v>30</v>
      </c>
      <c r="H244" s="2">
        <v>4</v>
      </c>
      <c r="I244" s="2">
        <v>6</v>
      </c>
      <c r="J244" s="2">
        <v>2</v>
      </c>
      <c r="K244" s="3" t="s">
        <v>22</v>
      </c>
      <c r="L244" s="8">
        <v>1</v>
      </c>
      <c r="M244" s="5">
        <v>468.24</v>
      </c>
      <c r="N244" s="5">
        <v>0</v>
      </c>
      <c r="O244" s="8">
        <v>0</v>
      </c>
      <c r="P244" s="5">
        <v>0</v>
      </c>
      <c r="Q244" s="5">
        <v>0</v>
      </c>
      <c r="R244" s="8">
        <v>0</v>
      </c>
      <c r="S244" s="5">
        <v>0</v>
      </c>
      <c r="T244" s="5">
        <v>0</v>
      </c>
      <c r="U244" s="5">
        <v>0</v>
      </c>
    </row>
    <row r="245" spans="1:21" x14ac:dyDescent="0.25">
      <c r="A245" s="2">
        <v>3102</v>
      </c>
      <c r="B245" s="3" t="s">
        <v>48</v>
      </c>
      <c r="C245" s="3" t="s">
        <v>48</v>
      </c>
      <c r="D245" s="2">
        <v>31013</v>
      </c>
      <c r="E245" s="3" t="s">
        <v>40</v>
      </c>
      <c r="F245" s="2">
        <v>355030</v>
      </c>
      <c r="G245" s="3" t="s">
        <v>30</v>
      </c>
      <c r="H245" s="2">
        <v>4</v>
      </c>
      <c r="I245" s="2">
        <v>6</v>
      </c>
      <c r="J245" s="2">
        <v>3</v>
      </c>
      <c r="K245" s="3" t="s">
        <v>17</v>
      </c>
      <c r="L245" s="8">
        <v>1</v>
      </c>
      <c r="M245" s="5">
        <v>3631.65</v>
      </c>
      <c r="N245" s="5">
        <v>0</v>
      </c>
      <c r="O245" s="8">
        <v>0</v>
      </c>
      <c r="P245" s="5">
        <v>0</v>
      </c>
      <c r="Q245" s="5">
        <v>0</v>
      </c>
      <c r="R245" s="8">
        <v>0</v>
      </c>
      <c r="S245" s="5">
        <v>0</v>
      </c>
      <c r="T245" s="5">
        <v>0</v>
      </c>
      <c r="U245" s="5">
        <v>0</v>
      </c>
    </row>
    <row r="246" spans="1:21" x14ac:dyDescent="0.25">
      <c r="A246" s="2">
        <v>3102</v>
      </c>
      <c r="B246" s="3" t="s">
        <v>48</v>
      </c>
      <c r="C246" s="3" t="s">
        <v>48</v>
      </c>
      <c r="D246" s="2">
        <v>31014</v>
      </c>
      <c r="E246" s="3" t="s">
        <v>49</v>
      </c>
      <c r="F246" s="2">
        <v>310560</v>
      </c>
      <c r="G246" s="3" t="s">
        <v>40</v>
      </c>
      <c r="H246" s="2">
        <v>4</v>
      </c>
      <c r="I246" s="2">
        <v>6</v>
      </c>
      <c r="J246" s="2">
        <v>1</v>
      </c>
      <c r="K246" s="3" t="s">
        <v>16</v>
      </c>
      <c r="L246" s="8">
        <v>28</v>
      </c>
      <c r="M246" s="5">
        <v>256219.99</v>
      </c>
      <c r="N246" s="5">
        <v>41169.919999999998</v>
      </c>
      <c r="O246" s="8">
        <v>32.5</v>
      </c>
      <c r="P246" s="5">
        <v>299824.58039999998</v>
      </c>
      <c r="Q246" s="5">
        <v>13492.106400000001</v>
      </c>
      <c r="R246" s="8">
        <v>38</v>
      </c>
      <c r="S246" s="5">
        <v>350564.12459999998</v>
      </c>
      <c r="T246" s="5">
        <v>15775.385399999999</v>
      </c>
      <c r="U246" s="5">
        <v>9225.3716999999997</v>
      </c>
    </row>
    <row r="247" spans="1:21" x14ac:dyDescent="0.25">
      <c r="A247" s="2">
        <v>3102</v>
      </c>
      <c r="B247" s="3" t="s">
        <v>48</v>
      </c>
      <c r="C247" s="3" t="s">
        <v>48</v>
      </c>
      <c r="D247" s="2">
        <v>31014</v>
      </c>
      <c r="E247" s="3" t="s">
        <v>49</v>
      </c>
      <c r="F247" s="2">
        <v>310560</v>
      </c>
      <c r="G247" s="3" t="s">
        <v>40</v>
      </c>
      <c r="H247" s="2">
        <v>4</v>
      </c>
      <c r="I247" s="2">
        <v>6</v>
      </c>
      <c r="J247" s="2">
        <v>2</v>
      </c>
      <c r="K247" s="3" t="s">
        <v>22</v>
      </c>
      <c r="L247" s="8">
        <v>0</v>
      </c>
      <c r="M247" s="5">
        <v>0</v>
      </c>
      <c r="N247" s="5">
        <v>0</v>
      </c>
      <c r="O247" s="8">
        <v>9</v>
      </c>
      <c r="P247" s="5">
        <v>7586.2578000000003</v>
      </c>
      <c r="Q247" s="5">
        <v>341.38139999999999</v>
      </c>
      <c r="R247" s="8">
        <v>10.5</v>
      </c>
      <c r="S247" s="5">
        <v>8850.6335999999992</v>
      </c>
      <c r="T247" s="5">
        <v>398.27879999999999</v>
      </c>
      <c r="U247" s="5">
        <v>842.91750000000002</v>
      </c>
    </row>
    <row r="248" spans="1:21" x14ac:dyDescent="0.25">
      <c r="A248" s="2">
        <v>3102</v>
      </c>
      <c r="B248" s="3" t="s">
        <v>48</v>
      </c>
      <c r="C248" s="3" t="s">
        <v>48</v>
      </c>
      <c r="D248" s="2">
        <v>31014</v>
      </c>
      <c r="E248" s="3" t="s">
        <v>49</v>
      </c>
      <c r="F248" s="2">
        <v>310560</v>
      </c>
      <c r="G248" s="3" t="s">
        <v>40</v>
      </c>
      <c r="H248" s="2">
        <v>4</v>
      </c>
      <c r="I248" s="2">
        <v>6</v>
      </c>
      <c r="J248" s="2">
        <v>3</v>
      </c>
      <c r="K248" s="3" t="s">
        <v>17</v>
      </c>
      <c r="L248" s="8">
        <v>86</v>
      </c>
      <c r="M248" s="5">
        <v>508762.41</v>
      </c>
      <c r="N248" s="5">
        <v>31116.799999999999</v>
      </c>
      <c r="O248" s="8">
        <v>56.499999999999993</v>
      </c>
      <c r="P248" s="5">
        <v>317026.68660000002</v>
      </c>
      <c r="Q248" s="5">
        <v>14266.2012</v>
      </c>
      <c r="R248" s="8">
        <v>66.5</v>
      </c>
      <c r="S248" s="5">
        <v>373137.60479999997</v>
      </c>
      <c r="T248" s="5">
        <v>16791.191999999999</v>
      </c>
      <c r="U248" s="5">
        <v>5611.0918000000001</v>
      </c>
    </row>
    <row r="249" spans="1:21" x14ac:dyDescent="0.25">
      <c r="A249" s="2">
        <v>3102</v>
      </c>
      <c r="B249" s="3" t="s">
        <v>48</v>
      </c>
      <c r="C249" s="3" t="s">
        <v>48</v>
      </c>
      <c r="D249" s="2">
        <v>31014</v>
      </c>
      <c r="E249" s="3" t="s">
        <v>49</v>
      </c>
      <c r="F249" s="2">
        <v>310620</v>
      </c>
      <c r="G249" s="3" t="s">
        <v>15</v>
      </c>
      <c r="H249" s="2">
        <v>4</v>
      </c>
      <c r="I249" s="2">
        <v>6</v>
      </c>
      <c r="J249" s="2">
        <v>1</v>
      </c>
      <c r="K249" s="3" t="s">
        <v>16</v>
      </c>
      <c r="L249" s="8">
        <v>27</v>
      </c>
      <c r="M249" s="5">
        <v>285960.3</v>
      </c>
      <c r="N249" s="5">
        <v>74159.8</v>
      </c>
      <c r="O249" s="8">
        <v>24.499999999999996</v>
      </c>
      <c r="P249" s="5">
        <v>281989.2108</v>
      </c>
      <c r="Q249" s="5">
        <v>12689.5146</v>
      </c>
      <c r="R249" s="8">
        <v>28.999999999999996</v>
      </c>
      <c r="S249" s="5">
        <v>333783.14760000003</v>
      </c>
      <c r="T249" s="5">
        <v>15020.241599999999</v>
      </c>
      <c r="U249" s="5">
        <v>11509.7637</v>
      </c>
    </row>
    <row r="250" spans="1:21" x14ac:dyDescent="0.25">
      <c r="A250" s="2">
        <v>3102</v>
      </c>
      <c r="B250" s="3" t="s">
        <v>48</v>
      </c>
      <c r="C250" s="3" t="s">
        <v>48</v>
      </c>
      <c r="D250" s="2">
        <v>31014</v>
      </c>
      <c r="E250" s="3" t="s">
        <v>49</v>
      </c>
      <c r="F250" s="2">
        <v>310620</v>
      </c>
      <c r="G250" s="3" t="s">
        <v>15</v>
      </c>
      <c r="H250" s="2">
        <v>4</v>
      </c>
      <c r="I250" s="2">
        <v>6</v>
      </c>
      <c r="J250" s="2">
        <v>2</v>
      </c>
      <c r="K250" s="3" t="s">
        <v>22</v>
      </c>
      <c r="L250" s="8">
        <v>11</v>
      </c>
      <c r="M250" s="5">
        <v>10176.06</v>
      </c>
      <c r="N250" s="5">
        <v>1436.16</v>
      </c>
      <c r="O250" s="8">
        <v>6</v>
      </c>
      <c r="P250" s="5">
        <v>9298.1165999999994</v>
      </c>
      <c r="Q250" s="5">
        <v>418.41539999999998</v>
      </c>
      <c r="R250" s="8">
        <v>7.0000000000000009</v>
      </c>
      <c r="S250" s="5">
        <v>10847.802600000001</v>
      </c>
      <c r="T250" s="5">
        <v>488.15100000000001</v>
      </c>
      <c r="U250" s="5">
        <v>1549.6860999999999</v>
      </c>
    </row>
    <row r="251" spans="1:21" x14ac:dyDescent="0.25">
      <c r="A251" s="2">
        <v>3102</v>
      </c>
      <c r="B251" s="3" t="s">
        <v>48</v>
      </c>
      <c r="C251" s="3" t="s">
        <v>48</v>
      </c>
      <c r="D251" s="2">
        <v>31014</v>
      </c>
      <c r="E251" s="3" t="s">
        <v>49</v>
      </c>
      <c r="F251" s="2">
        <v>310620</v>
      </c>
      <c r="G251" s="3" t="s">
        <v>15</v>
      </c>
      <c r="H251" s="2">
        <v>4</v>
      </c>
      <c r="I251" s="2">
        <v>6</v>
      </c>
      <c r="J251" s="2">
        <v>3</v>
      </c>
      <c r="K251" s="3" t="s">
        <v>17</v>
      </c>
      <c r="L251" s="8">
        <v>9</v>
      </c>
      <c r="M251" s="5">
        <v>52827.9</v>
      </c>
      <c r="N251" s="5">
        <v>7527.35</v>
      </c>
      <c r="O251" s="8">
        <v>0</v>
      </c>
      <c r="P251" s="5">
        <v>0</v>
      </c>
      <c r="Q251" s="5">
        <v>0</v>
      </c>
      <c r="R251" s="8">
        <v>0</v>
      </c>
      <c r="S251" s="5">
        <v>0</v>
      </c>
      <c r="T251" s="5">
        <v>0</v>
      </c>
      <c r="U251" s="5">
        <v>6096.1048000000001</v>
      </c>
    </row>
    <row r="252" spans="1:21" x14ac:dyDescent="0.25">
      <c r="A252" s="2">
        <v>3102</v>
      </c>
      <c r="B252" s="3" t="s">
        <v>48</v>
      </c>
      <c r="C252" s="3" t="s">
        <v>48</v>
      </c>
      <c r="D252" s="2">
        <v>31014</v>
      </c>
      <c r="E252" s="3" t="s">
        <v>49</v>
      </c>
      <c r="F252" s="2">
        <v>310620</v>
      </c>
      <c r="G252" s="3" t="s">
        <v>15</v>
      </c>
      <c r="H252" s="2">
        <v>4</v>
      </c>
      <c r="I252" s="2">
        <v>6</v>
      </c>
      <c r="J252" s="2">
        <v>4</v>
      </c>
      <c r="K252" s="3" t="s">
        <v>18</v>
      </c>
      <c r="L252" s="8">
        <v>11</v>
      </c>
      <c r="M252" s="5">
        <v>52563.41</v>
      </c>
      <c r="N252" s="5">
        <v>4571.7700000000004</v>
      </c>
      <c r="O252" s="8">
        <v>10.5</v>
      </c>
      <c r="P252" s="5">
        <v>50556.378599999996</v>
      </c>
      <c r="Q252" s="5">
        <v>2275.0367999999999</v>
      </c>
      <c r="R252" s="8">
        <v>12</v>
      </c>
      <c r="S252" s="5">
        <v>57778.718399999998</v>
      </c>
      <c r="T252" s="5">
        <v>2600.0423999999998</v>
      </c>
      <c r="U252" s="5">
        <v>4814.8932000000004</v>
      </c>
    </row>
    <row r="253" spans="1:21" x14ac:dyDescent="0.25">
      <c r="A253" s="2">
        <v>3102</v>
      </c>
      <c r="B253" s="3" t="s">
        <v>48</v>
      </c>
      <c r="C253" s="3" t="s">
        <v>48</v>
      </c>
      <c r="D253" s="2">
        <v>31014</v>
      </c>
      <c r="E253" s="3" t="s">
        <v>49</v>
      </c>
      <c r="F253" s="2">
        <v>310620</v>
      </c>
      <c r="G253" s="3" t="s">
        <v>15</v>
      </c>
      <c r="H253" s="2">
        <v>4</v>
      </c>
      <c r="I253" s="2">
        <v>6</v>
      </c>
      <c r="J253" s="2">
        <v>5</v>
      </c>
      <c r="K253" s="3" t="s">
        <v>20</v>
      </c>
      <c r="L253" s="8">
        <v>2</v>
      </c>
      <c r="M253" s="5">
        <v>10309.89</v>
      </c>
      <c r="N253" s="5">
        <v>3599.94</v>
      </c>
      <c r="O253" s="8">
        <v>4.5</v>
      </c>
      <c r="P253" s="5">
        <v>19550.164799999999</v>
      </c>
      <c r="Q253" s="5">
        <v>879.75720000000001</v>
      </c>
      <c r="R253" s="8">
        <v>5</v>
      </c>
      <c r="S253" s="5">
        <v>21722.4054</v>
      </c>
      <c r="T253" s="5">
        <v>977.50800000000004</v>
      </c>
      <c r="U253" s="5">
        <v>4344.4811</v>
      </c>
    </row>
    <row r="254" spans="1:21" x14ac:dyDescent="0.25">
      <c r="A254" s="2">
        <v>3102</v>
      </c>
      <c r="B254" s="3" t="s">
        <v>48</v>
      </c>
      <c r="C254" s="3" t="s">
        <v>48</v>
      </c>
      <c r="D254" s="2">
        <v>31014</v>
      </c>
      <c r="E254" s="3" t="s">
        <v>49</v>
      </c>
      <c r="F254" s="2">
        <v>317070</v>
      </c>
      <c r="G254" s="3" t="s">
        <v>26</v>
      </c>
      <c r="H254" s="2">
        <v>4</v>
      </c>
      <c r="I254" s="2">
        <v>6</v>
      </c>
      <c r="J254" s="2">
        <v>3</v>
      </c>
      <c r="K254" s="3" t="s">
        <v>17</v>
      </c>
      <c r="L254" s="8">
        <v>1</v>
      </c>
      <c r="M254" s="5">
        <v>2570.4499999999998</v>
      </c>
      <c r="N254" s="5">
        <v>1436.16</v>
      </c>
      <c r="O254" s="8">
        <v>0</v>
      </c>
      <c r="P254" s="5">
        <v>0</v>
      </c>
      <c r="Q254" s="5">
        <v>0</v>
      </c>
      <c r="R254" s="8">
        <v>0</v>
      </c>
      <c r="S254" s="5">
        <v>0</v>
      </c>
      <c r="T254" s="5">
        <v>0</v>
      </c>
      <c r="U254" s="5">
        <v>5611.0918000000001</v>
      </c>
    </row>
    <row r="255" spans="1:21" x14ac:dyDescent="0.25">
      <c r="A255" s="2">
        <v>3102</v>
      </c>
      <c r="B255" s="3" t="s">
        <v>48</v>
      </c>
      <c r="C255" s="3" t="s">
        <v>48</v>
      </c>
      <c r="D255" s="2">
        <v>31015</v>
      </c>
      <c r="E255" s="3" t="s">
        <v>50</v>
      </c>
      <c r="F255" s="2">
        <v>310560</v>
      </c>
      <c r="G255" s="3" t="s">
        <v>40</v>
      </c>
      <c r="H255" s="2">
        <v>4</v>
      </c>
      <c r="I255" s="2">
        <v>6</v>
      </c>
      <c r="J255" s="2">
        <v>1</v>
      </c>
      <c r="K255" s="3" t="s">
        <v>16</v>
      </c>
      <c r="L255" s="8">
        <v>24</v>
      </c>
      <c r="M255" s="5">
        <v>236029.74</v>
      </c>
      <c r="N255" s="5">
        <v>60318.720000000001</v>
      </c>
      <c r="O255" s="8">
        <v>34</v>
      </c>
      <c r="P255" s="5">
        <v>313662.63780000003</v>
      </c>
      <c r="Q255" s="5">
        <v>14114.818799999999</v>
      </c>
      <c r="R255" s="8">
        <v>40</v>
      </c>
      <c r="S255" s="5">
        <v>369014.86800000002</v>
      </c>
      <c r="T255" s="5">
        <v>16605.669000000002</v>
      </c>
      <c r="U255" s="5">
        <v>9225.3716999999997</v>
      </c>
    </row>
    <row r="256" spans="1:21" x14ac:dyDescent="0.25">
      <c r="A256" s="2">
        <v>3102</v>
      </c>
      <c r="B256" s="3" t="s">
        <v>48</v>
      </c>
      <c r="C256" s="3" t="s">
        <v>48</v>
      </c>
      <c r="D256" s="2">
        <v>31015</v>
      </c>
      <c r="E256" s="3" t="s">
        <v>50</v>
      </c>
      <c r="F256" s="2">
        <v>310560</v>
      </c>
      <c r="G256" s="3" t="s">
        <v>40</v>
      </c>
      <c r="H256" s="2">
        <v>4</v>
      </c>
      <c r="I256" s="2">
        <v>6</v>
      </c>
      <c r="J256" s="2">
        <v>2</v>
      </c>
      <c r="K256" s="3" t="s">
        <v>22</v>
      </c>
      <c r="L256" s="8">
        <v>0</v>
      </c>
      <c r="M256" s="5">
        <v>0</v>
      </c>
      <c r="N256" s="5">
        <v>0</v>
      </c>
      <c r="O256" s="8">
        <v>7.0000000000000009</v>
      </c>
      <c r="P256" s="5">
        <v>5900.4222</v>
      </c>
      <c r="Q256" s="5">
        <v>265.51920000000001</v>
      </c>
      <c r="R256" s="8">
        <v>7.9999999999999991</v>
      </c>
      <c r="S256" s="5">
        <v>6743.34</v>
      </c>
      <c r="T256" s="5">
        <v>303.45</v>
      </c>
      <c r="U256" s="5">
        <v>842.91750000000002</v>
      </c>
    </row>
    <row r="257" spans="1:21" x14ac:dyDescent="0.25">
      <c r="A257" s="2">
        <v>3102</v>
      </c>
      <c r="B257" s="3" t="s">
        <v>48</v>
      </c>
      <c r="C257" s="3" t="s">
        <v>48</v>
      </c>
      <c r="D257" s="2">
        <v>31015</v>
      </c>
      <c r="E257" s="3" t="s">
        <v>50</v>
      </c>
      <c r="F257" s="2">
        <v>310560</v>
      </c>
      <c r="G257" s="3" t="s">
        <v>40</v>
      </c>
      <c r="H257" s="2">
        <v>4</v>
      </c>
      <c r="I257" s="2">
        <v>6</v>
      </c>
      <c r="J257" s="2">
        <v>3</v>
      </c>
      <c r="K257" s="3" t="s">
        <v>17</v>
      </c>
      <c r="L257" s="8">
        <v>79</v>
      </c>
      <c r="M257" s="5">
        <v>451641.38</v>
      </c>
      <c r="N257" s="5">
        <v>32552.959999999999</v>
      </c>
      <c r="O257" s="8">
        <v>45</v>
      </c>
      <c r="P257" s="5">
        <v>252499.13099999999</v>
      </c>
      <c r="Q257" s="5">
        <v>11362.460999999999</v>
      </c>
      <c r="R257" s="8">
        <v>53.000000000000007</v>
      </c>
      <c r="S257" s="5">
        <v>297387.8652</v>
      </c>
      <c r="T257" s="5">
        <v>13382.454</v>
      </c>
      <c r="U257" s="5">
        <v>5611.0918000000001</v>
      </c>
    </row>
    <row r="258" spans="1:21" x14ac:dyDescent="0.25">
      <c r="A258" s="2">
        <v>3102</v>
      </c>
      <c r="B258" s="3" t="s">
        <v>48</v>
      </c>
      <c r="C258" s="3" t="s">
        <v>48</v>
      </c>
      <c r="D258" s="2">
        <v>31015</v>
      </c>
      <c r="E258" s="3" t="s">
        <v>50</v>
      </c>
      <c r="F258" s="2">
        <v>310620</v>
      </c>
      <c r="G258" s="3" t="s">
        <v>15</v>
      </c>
      <c r="H258" s="2">
        <v>4</v>
      </c>
      <c r="I258" s="2">
        <v>6</v>
      </c>
      <c r="J258" s="2">
        <v>1</v>
      </c>
      <c r="K258" s="3" t="s">
        <v>16</v>
      </c>
      <c r="L258" s="8">
        <v>4</v>
      </c>
      <c r="M258" s="5">
        <v>30278.06</v>
      </c>
      <c r="N258" s="5">
        <v>3036.13</v>
      </c>
      <c r="O258" s="8">
        <v>11</v>
      </c>
      <c r="P258" s="5">
        <v>126607.4004</v>
      </c>
      <c r="Q258" s="5">
        <v>5697.3329999999996</v>
      </c>
      <c r="R258" s="8">
        <v>12.999999999999998</v>
      </c>
      <c r="S258" s="5">
        <v>149626.9278</v>
      </c>
      <c r="T258" s="5">
        <v>6733.2120000000004</v>
      </c>
      <c r="U258" s="5">
        <v>11509.7637</v>
      </c>
    </row>
    <row r="259" spans="1:21" x14ac:dyDescent="0.25">
      <c r="A259" s="2">
        <v>3102</v>
      </c>
      <c r="B259" s="3" t="s">
        <v>48</v>
      </c>
      <c r="C259" s="3" t="s">
        <v>48</v>
      </c>
      <c r="D259" s="2">
        <v>31015</v>
      </c>
      <c r="E259" s="3" t="s">
        <v>50</v>
      </c>
      <c r="F259" s="2">
        <v>310620</v>
      </c>
      <c r="G259" s="3" t="s">
        <v>15</v>
      </c>
      <c r="H259" s="2">
        <v>4</v>
      </c>
      <c r="I259" s="2">
        <v>6</v>
      </c>
      <c r="J259" s="2">
        <v>2</v>
      </c>
      <c r="K259" s="3" t="s">
        <v>22</v>
      </c>
      <c r="L259" s="8">
        <v>2</v>
      </c>
      <c r="M259" s="5">
        <v>2762.22</v>
      </c>
      <c r="N259" s="5">
        <v>1436.16</v>
      </c>
      <c r="O259" s="8">
        <v>0</v>
      </c>
      <c r="P259" s="5">
        <v>0</v>
      </c>
      <c r="Q259" s="5">
        <v>0</v>
      </c>
      <c r="R259" s="8">
        <v>0</v>
      </c>
      <c r="S259" s="5">
        <v>0</v>
      </c>
      <c r="T259" s="5">
        <v>0</v>
      </c>
      <c r="U259" s="5">
        <v>1549.6860999999999</v>
      </c>
    </row>
    <row r="260" spans="1:21" x14ac:dyDescent="0.25">
      <c r="A260" s="2">
        <v>3102</v>
      </c>
      <c r="B260" s="3" t="s">
        <v>48</v>
      </c>
      <c r="C260" s="3" t="s">
        <v>48</v>
      </c>
      <c r="D260" s="2">
        <v>31015</v>
      </c>
      <c r="E260" s="3" t="s">
        <v>50</v>
      </c>
      <c r="F260" s="2">
        <v>310620</v>
      </c>
      <c r="G260" s="3" t="s">
        <v>15</v>
      </c>
      <c r="H260" s="2">
        <v>4</v>
      </c>
      <c r="I260" s="2">
        <v>6</v>
      </c>
      <c r="J260" s="2">
        <v>3</v>
      </c>
      <c r="K260" s="3" t="s">
        <v>17</v>
      </c>
      <c r="L260" s="8">
        <v>2</v>
      </c>
      <c r="M260" s="5">
        <v>16109.59</v>
      </c>
      <c r="N260" s="5">
        <v>12936.89</v>
      </c>
      <c r="O260" s="8">
        <v>0</v>
      </c>
      <c r="P260" s="5">
        <v>0</v>
      </c>
      <c r="Q260" s="5">
        <v>0</v>
      </c>
      <c r="R260" s="8">
        <v>0</v>
      </c>
      <c r="S260" s="5">
        <v>0</v>
      </c>
      <c r="T260" s="5">
        <v>0</v>
      </c>
      <c r="U260" s="5">
        <v>6096.1048000000001</v>
      </c>
    </row>
    <row r="261" spans="1:21" x14ac:dyDescent="0.25">
      <c r="A261" s="2">
        <v>3102</v>
      </c>
      <c r="B261" s="3" t="s">
        <v>48</v>
      </c>
      <c r="C261" s="3" t="s">
        <v>48</v>
      </c>
      <c r="D261" s="2">
        <v>31015</v>
      </c>
      <c r="E261" s="3" t="s">
        <v>50</v>
      </c>
      <c r="F261" s="2">
        <v>310620</v>
      </c>
      <c r="G261" s="3" t="s">
        <v>15</v>
      </c>
      <c r="H261" s="2">
        <v>4</v>
      </c>
      <c r="I261" s="2">
        <v>6</v>
      </c>
      <c r="J261" s="2">
        <v>4</v>
      </c>
      <c r="K261" s="3" t="s">
        <v>18</v>
      </c>
      <c r="L261" s="8">
        <v>2</v>
      </c>
      <c r="M261" s="5">
        <v>8624.02</v>
      </c>
      <c r="N261" s="5">
        <v>0</v>
      </c>
      <c r="O261" s="8">
        <v>0</v>
      </c>
      <c r="P261" s="5">
        <v>0</v>
      </c>
      <c r="Q261" s="5">
        <v>0</v>
      </c>
      <c r="R261" s="8">
        <v>0</v>
      </c>
      <c r="S261" s="5">
        <v>0</v>
      </c>
      <c r="T261" s="5">
        <v>0</v>
      </c>
      <c r="U261" s="5">
        <v>4814.8932000000004</v>
      </c>
    </row>
    <row r="262" spans="1:21" x14ac:dyDescent="0.25">
      <c r="A262" s="2">
        <v>3102</v>
      </c>
      <c r="B262" s="3" t="s">
        <v>48</v>
      </c>
      <c r="C262" s="3" t="s">
        <v>48</v>
      </c>
      <c r="D262" s="2">
        <v>31015</v>
      </c>
      <c r="E262" s="3" t="s">
        <v>50</v>
      </c>
      <c r="F262" s="2">
        <v>310620</v>
      </c>
      <c r="G262" s="3" t="s">
        <v>15</v>
      </c>
      <c r="H262" s="2">
        <v>4</v>
      </c>
      <c r="I262" s="2">
        <v>6</v>
      </c>
      <c r="J262" s="2">
        <v>5</v>
      </c>
      <c r="K262" s="3" t="s">
        <v>20</v>
      </c>
      <c r="L262" s="8">
        <v>2</v>
      </c>
      <c r="M262" s="5">
        <v>12113.24</v>
      </c>
      <c r="N262" s="5">
        <v>2154.2399999999998</v>
      </c>
      <c r="O262" s="8">
        <v>1.5</v>
      </c>
      <c r="P262" s="5">
        <v>6516.7218000000003</v>
      </c>
      <c r="Q262" s="5">
        <v>293.25240000000002</v>
      </c>
      <c r="R262" s="8">
        <v>1.5</v>
      </c>
      <c r="S262" s="5">
        <v>6516.7218000000003</v>
      </c>
      <c r="T262" s="5">
        <v>293.25240000000002</v>
      </c>
      <c r="U262" s="5">
        <v>4344.4811</v>
      </c>
    </row>
    <row r="263" spans="1:21" x14ac:dyDescent="0.25">
      <c r="A263" s="2">
        <v>3102</v>
      </c>
      <c r="B263" s="3" t="s">
        <v>48</v>
      </c>
      <c r="C263" s="3" t="s">
        <v>48</v>
      </c>
      <c r="D263" s="2">
        <v>31015</v>
      </c>
      <c r="E263" s="3" t="s">
        <v>50</v>
      </c>
      <c r="F263" s="2">
        <v>313670</v>
      </c>
      <c r="G263" s="3" t="s">
        <v>43</v>
      </c>
      <c r="H263" s="2">
        <v>4</v>
      </c>
      <c r="I263" s="2">
        <v>6</v>
      </c>
      <c r="J263" s="2">
        <v>1</v>
      </c>
      <c r="K263" s="3" t="s">
        <v>16</v>
      </c>
      <c r="L263" s="8">
        <v>1</v>
      </c>
      <c r="M263" s="5">
        <v>13502.66</v>
      </c>
      <c r="N263" s="5">
        <v>1196.8</v>
      </c>
      <c r="O263" s="8">
        <v>0</v>
      </c>
      <c r="P263" s="5">
        <v>0</v>
      </c>
      <c r="Q263" s="5">
        <v>0</v>
      </c>
      <c r="R263" s="8">
        <v>0</v>
      </c>
      <c r="S263" s="5">
        <v>0</v>
      </c>
      <c r="T263" s="5">
        <v>0</v>
      </c>
      <c r="U263" s="5">
        <v>9891.1381000000001</v>
      </c>
    </row>
    <row r="264" spans="1:21" x14ac:dyDescent="0.25">
      <c r="A264" s="2">
        <v>3102</v>
      </c>
      <c r="B264" s="3" t="s">
        <v>48</v>
      </c>
      <c r="C264" s="3" t="s">
        <v>48</v>
      </c>
      <c r="D264" s="2">
        <v>31015</v>
      </c>
      <c r="E264" s="3" t="s">
        <v>50</v>
      </c>
      <c r="F264" s="2">
        <v>313670</v>
      </c>
      <c r="G264" s="3" t="s">
        <v>43</v>
      </c>
      <c r="H264" s="2">
        <v>4</v>
      </c>
      <c r="I264" s="2">
        <v>6</v>
      </c>
      <c r="J264" s="2">
        <v>2</v>
      </c>
      <c r="K264" s="3" t="s">
        <v>22</v>
      </c>
      <c r="L264" s="8">
        <v>1</v>
      </c>
      <c r="M264" s="5">
        <v>1821.95</v>
      </c>
      <c r="N264" s="5">
        <v>0</v>
      </c>
      <c r="O264" s="8">
        <v>5</v>
      </c>
      <c r="P264" s="5">
        <v>7504.2659999999996</v>
      </c>
      <c r="Q264" s="5">
        <v>337.69200000000001</v>
      </c>
      <c r="R264" s="8">
        <v>6</v>
      </c>
      <c r="S264" s="5">
        <v>9005.1191999999992</v>
      </c>
      <c r="T264" s="5">
        <v>405.23039999999997</v>
      </c>
      <c r="U264" s="5">
        <v>1500.8532</v>
      </c>
    </row>
    <row r="265" spans="1:21" x14ac:dyDescent="0.25">
      <c r="A265" s="2">
        <v>3102</v>
      </c>
      <c r="B265" s="3" t="s">
        <v>48</v>
      </c>
      <c r="C265" s="3" t="s">
        <v>48</v>
      </c>
      <c r="D265" s="2">
        <v>31015</v>
      </c>
      <c r="E265" s="3" t="s">
        <v>50</v>
      </c>
      <c r="F265" s="2">
        <v>313670</v>
      </c>
      <c r="G265" s="3" t="s">
        <v>43</v>
      </c>
      <c r="H265" s="2">
        <v>4</v>
      </c>
      <c r="I265" s="2">
        <v>6</v>
      </c>
      <c r="J265" s="2">
        <v>3</v>
      </c>
      <c r="K265" s="3" t="s">
        <v>17</v>
      </c>
      <c r="L265" s="8">
        <v>3</v>
      </c>
      <c r="M265" s="5">
        <v>19975.77</v>
      </c>
      <c r="N265" s="5">
        <v>4069.12</v>
      </c>
      <c r="O265" s="8">
        <v>0</v>
      </c>
      <c r="P265" s="5">
        <v>0</v>
      </c>
      <c r="Q265" s="5">
        <v>0</v>
      </c>
      <c r="R265" s="8">
        <v>0</v>
      </c>
      <c r="S265" s="5">
        <v>0</v>
      </c>
      <c r="T265" s="5">
        <v>0</v>
      </c>
      <c r="U265" s="5">
        <v>6047.5261</v>
      </c>
    </row>
    <row r="266" spans="1:21" x14ac:dyDescent="0.25">
      <c r="A266" s="2">
        <v>3102</v>
      </c>
      <c r="B266" s="3" t="s">
        <v>48</v>
      </c>
      <c r="C266" s="3" t="s">
        <v>48</v>
      </c>
      <c r="D266" s="2">
        <v>31015</v>
      </c>
      <c r="E266" s="3" t="s">
        <v>50</v>
      </c>
      <c r="F266" s="2">
        <v>313670</v>
      </c>
      <c r="G266" s="3" t="s">
        <v>43</v>
      </c>
      <c r="H266" s="2">
        <v>4</v>
      </c>
      <c r="I266" s="2">
        <v>6</v>
      </c>
      <c r="J266" s="2">
        <v>4</v>
      </c>
      <c r="K266" s="3" t="s">
        <v>18</v>
      </c>
      <c r="L266" s="8">
        <v>0</v>
      </c>
      <c r="M266" s="5">
        <v>0</v>
      </c>
      <c r="N266" s="5">
        <v>0</v>
      </c>
      <c r="O266" s="8">
        <v>7.9999999999999991</v>
      </c>
      <c r="P266" s="5">
        <v>38525.896800000002</v>
      </c>
      <c r="Q266" s="5">
        <v>1733.6651999999999</v>
      </c>
      <c r="R266" s="8">
        <v>9.5</v>
      </c>
      <c r="S266" s="5">
        <v>45749.5026</v>
      </c>
      <c r="T266" s="5">
        <v>2058.7278000000001</v>
      </c>
      <c r="U266" s="5">
        <v>4815.7371000000003</v>
      </c>
    </row>
    <row r="267" spans="1:21" x14ac:dyDescent="0.25">
      <c r="A267" s="2">
        <v>3102</v>
      </c>
      <c r="B267" s="3" t="s">
        <v>48</v>
      </c>
      <c r="C267" s="3" t="s">
        <v>48</v>
      </c>
      <c r="D267" s="2">
        <v>31015</v>
      </c>
      <c r="E267" s="3" t="s">
        <v>50</v>
      </c>
      <c r="F267" s="2">
        <v>313670</v>
      </c>
      <c r="G267" s="3" t="s">
        <v>43</v>
      </c>
      <c r="H267" s="2">
        <v>4</v>
      </c>
      <c r="I267" s="2">
        <v>6</v>
      </c>
      <c r="J267" s="2">
        <v>5</v>
      </c>
      <c r="K267" s="3" t="s">
        <v>20</v>
      </c>
      <c r="L267" s="8">
        <v>3</v>
      </c>
      <c r="M267" s="5">
        <v>15887.6</v>
      </c>
      <c r="N267" s="5">
        <v>0</v>
      </c>
      <c r="O267" s="8">
        <v>1.9999999999999998</v>
      </c>
      <c r="P267" s="5">
        <v>10285.7652</v>
      </c>
      <c r="Q267" s="5">
        <v>462.85919999999999</v>
      </c>
      <c r="R267" s="8">
        <v>2.5</v>
      </c>
      <c r="S267" s="5">
        <v>12857.206200000001</v>
      </c>
      <c r="T267" s="5">
        <v>578.57399999999996</v>
      </c>
      <c r="U267" s="5">
        <v>5142.8825999999999</v>
      </c>
    </row>
    <row r="268" spans="1:21" x14ac:dyDescent="0.25">
      <c r="A268" s="2">
        <v>3102</v>
      </c>
      <c r="B268" s="3" t="s">
        <v>48</v>
      </c>
      <c r="C268" s="3" t="s">
        <v>48</v>
      </c>
      <c r="D268" s="2">
        <v>31015</v>
      </c>
      <c r="E268" s="3" t="s">
        <v>50</v>
      </c>
      <c r="F268" s="2">
        <v>314800</v>
      </c>
      <c r="G268" s="3" t="s">
        <v>51</v>
      </c>
      <c r="H268" s="2">
        <v>4</v>
      </c>
      <c r="I268" s="2">
        <v>6</v>
      </c>
      <c r="J268" s="2">
        <v>3</v>
      </c>
      <c r="K268" s="3" t="s">
        <v>17</v>
      </c>
      <c r="L268" s="8">
        <v>1</v>
      </c>
      <c r="M268" s="5">
        <v>4937.76</v>
      </c>
      <c r="N268" s="5">
        <v>478.72</v>
      </c>
      <c r="O268" s="8">
        <v>0</v>
      </c>
      <c r="P268" s="5">
        <v>0</v>
      </c>
      <c r="Q268" s="5">
        <v>0</v>
      </c>
      <c r="R268" s="8">
        <v>0</v>
      </c>
      <c r="S268" s="5">
        <v>0</v>
      </c>
      <c r="T268" s="5">
        <v>0</v>
      </c>
      <c r="U268" s="5">
        <v>5611.0918000000001</v>
      </c>
    </row>
    <row r="269" spans="1:21" x14ac:dyDescent="0.25">
      <c r="A269" s="2">
        <v>3102</v>
      </c>
      <c r="B269" s="3" t="s">
        <v>48</v>
      </c>
      <c r="C269" s="3" t="s">
        <v>48</v>
      </c>
      <c r="D269" s="2">
        <v>31015</v>
      </c>
      <c r="E269" s="3" t="s">
        <v>50</v>
      </c>
      <c r="F269" s="2">
        <v>315250</v>
      </c>
      <c r="G269" s="3" t="s">
        <v>23</v>
      </c>
      <c r="H269" s="2">
        <v>4</v>
      </c>
      <c r="I269" s="2">
        <v>6</v>
      </c>
      <c r="J269" s="2">
        <v>4</v>
      </c>
      <c r="K269" s="3" t="s">
        <v>18</v>
      </c>
      <c r="L269" s="8">
        <v>1</v>
      </c>
      <c r="M269" s="5">
        <v>7325.55</v>
      </c>
      <c r="N269" s="5">
        <v>0</v>
      </c>
      <c r="O269" s="8">
        <v>0</v>
      </c>
      <c r="P269" s="5">
        <v>0</v>
      </c>
      <c r="Q269" s="5">
        <v>0</v>
      </c>
      <c r="R269" s="8">
        <v>0</v>
      </c>
      <c r="S269" s="5">
        <v>0</v>
      </c>
      <c r="T269" s="5">
        <v>0</v>
      </c>
      <c r="U269" s="5">
        <v>4563.2483000000002</v>
      </c>
    </row>
    <row r="270" spans="1:21" x14ac:dyDescent="0.25">
      <c r="A270" s="2">
        <v>3102</v>
      </c>
      <c r="B270" s="3" t="s">
        <v>48</v>
      </c>
      <c r="C270" s="3" t="s">
        <v>48</v>
      </c>
      <c r="D270" s="2">
        <v>31015</v>
      </c>
      <c r="E270" s="3" t="s">
        <v>50</v>
      </c>
      <c r="F270" s="2">
        <v>317070</v>
      </c>
      <c r="G270" s="3" t="s">
        <v>26</v>
      </c>
      <c r="H270" s="2">
        <v>4</v>
      </c>
      <c r="I270" s="2">
        <v>6</v>
      </c>
      <c r="J270" s="2">
        <v>1</v>
      </c>
      <c r="K270" s="3" t="s">
        <v>16</v>
      </c>
      <c r="L270" s="8">
        <v>2</v>
      </c>
      <c r="M270" s="5">
        <v>18429.93</v>
      </c>
      <c r="N270" s="5">
        <v>957.44</v>
      </c>
      <c r="O270" s="8">
        <v>0</v>
      </c>
      <c r="P270" s="5">
        <v>0</v>
      </c>
      <c r="Q270" s="5">
        <v>0</v>
      </c>
      <c r="R270" s="8">
        <v>0</v>
      </c>
      <c r="S270" s="5">
        <v>0</v>
      </c>
      <c r="T270" s="5">
        <v>0</v>
      </c>
      <c r="U270" s="5">
        <v>9181.6762999999992</v>
      </c>
    </row>
    <row r="271" spans="1:21" x14ac:dyDescent="0.25">
      <c r="A271" s="2">
        <v>3102</v>
      </c>
      <c r="B271" s="3" t="s">
        <v>48</v>
      </c>
      <c r="C271" s="3" t="s">
        <v>48</v>
      </c>
      <c r="D271" s="2">
        <v>31015</v>
      </c>
      <c r="E271" s="3" t="s">
        <v>50</v>
      </c>
      <c r="F271" s="2">
        <v>317070</v>
      </c>
      <c r="G271" s="3" t="s">
        <v>26</v>
      </c>
      <c r="H271" s="2">
        <v>4</v>
      </c>
      <c r="I271" s="2">
        <v>6</v>
      </c>
      <c r="J271" s="2">
        <v>2</v>
      </c>
      <c r="K271" s="3" t="s">
        <v>22</v>
      </c>
      <c r="L271" s="8">
        <v>1</v>
      </c>
      <c r="M271" s="5">
        <v>2510.2600000000002</v>
      </c>
      <c r="N271" s="5">
        <v>0</v>
      </c>
      <c r="O271" s="8">
        <v>0</v>
      </c>
      <c r="P271" s="5">
        <v>0</v>
      </c>
      <c r="Q271" s="5">
        <v>0</v>
      </c>
      <c r="R271" s="8">
        <v>0</v>
      </c>
      <c r="S271" s="5">
        <v>0</v>
      </c>
      <c r="T271" s="5">
        <v>0</v>
      </c>
      <c r="U271" s="5">
        <v>1551.1438000000001</v>
      </c>
    </row>
    <row r="272" spans="1:21" x14ac:dyDescent="0.25">
      <c r="A272" s="2">
        <v>3102</v>
      </c>
      <c r="B272" s="3" t="s">
        <v>48</v>
      </c>
      <c r="C272" s="3" t="s">
        <v>48</v>
      </c>
      <c r="D272" s="2">
        <v>31015</v>
      </c>
      <c r="E272" s="3" t="s">
        <v>50</v>
      </c>
      <c r="F272" s="2">
        <v>355030</v>
      </c>
      <c r="G272" s="3" t="s">
        <v>30</v>
      </c>
      <c r="H272" s="2">
        <v>4</v>
      </c>
      <c r="I272" s="2">
        <v>6</v>
      </c>
      <c r="J272" s="2">
        <v>1</v>
      </c>
      <c r="K272" s="3" t="s">
        <v>16</v>
      </c>
      <c r="L272" s="8">
        <v>3</v>
      </c>
      <c r="M272" s="5">
        <v>31414.43</v>
      </c>
      <c r="N272" s="5">
        <v>9155.34</v>
      </c>
      <c r="O272" s="8">
        <v>0</v>
      </c>
      <c r="P272" s="5">
        <v>0</v>
      </c>
      <c r="Q272" s="5">
        <v>0</v>
      </c>
      <c r="R272" s="8">
        <v>0</v>
      </c>
      <c r="S272" s="5">
        <v>0</v>
      </c>
      <c r="T272" s="5">
        <v>0</v>
      </c>
      <c r="U272" s="5">
        <v>0</v>
      </c>
    </row>
    <row r="273" spans="1:21" x14ac:dyDescent="0.25">
      <c r="A273" s="2">
        <v>3102</v>
      </c>
      <c r="B273" s="3" t="s">
        <v>48</v>
      </c>
      <c r="C273" s="3" t="s">
        <v>48</v>
      </c>
      <c r="D273" s="2">
        <v>31015</v>
      </c>
      <c r="E273" s="3" t="s">
        <v>50</v>
      </c>
      <c r="F273" s="2">
        <v>355030</v>
      </c>
      <c r="G273" s="3" t="s">
        <v>30</v>
      </c>
      <c r="H273" s="2">
        <v>4</v>
      </c>
      <c r="I273" s="2">
        <v>6</v>
      </c>
      <c r="J273" s="2">
        <v>2</v>
      </c>
      <c r="K273" s="3" t="s">
        <v>22</v>
      </c>
      <c r="L273" s="8">
        <v>1</v>
      </c>
      <c r="M273" s="5">
        <v>2254.9899999999998</v>
      </c>
      <c r="N273" s="5">
        <v>2543.15</v>
      </c>
      <c r="O273" s="8">
        <v>0</v>
      </c>
      <c r="P273" s="5">
        <v>0</v>
      </c>
      <c r="Q273" s="5">
        <v>0</v>
      </c>
      <c r="R273" s="8">
        <v>0</v>
      </c>
      <c r="S273" s="5">
        <v>0</v>
      </c>
      <c r="T273" s="5">
        <v>0</v>
      </c>
      <c r="U273" s="5">
        <v>0</v>
      </c>
    </row>
    <row r="274" spans="1:21" x14ac:dyDescent="0.25">
      <c r="A274" s="2">
        <v>3102</v>
      </c>
      <c r="B274" s="3" t="s">
        <v>48</v>
      </c>
      <c r="C274" s="3" t="s">
        <v>48</v>
      </c>
      <c r="D274" s="2">
        <v>31015</v>
      </c>
      <c r="E274" s="3" t="s">
        <v>50</v>
      </c>
      <c r="F274" s="2">
        <v>355030</v>
      </c>
      <c r="G274" s="3" t="s">
        <v>30</v>
      </c>
      <c r="H274" s="2">
        <v>4</v>
      </c>
      <c r="I274" s="2">
        <v>6</v>
      </c>
      <c r="J274" s="2">
        <v>3</v>
      </c>
      <c r="K274" s="3" t="s">
        <v>17</v>
      </c>
      <c r="L274" s="8">
        <v>1</v>
      </c>
      <c r="M274" s="5">
        <v>4964.84</v>
      </c>
      <c r="N274" s="5">
        <v>508.63</v>
      </c>
      <c r="O274" s="8">
        <v>0</v>
      </c>
      <c r="P274" s="5">
        <v>0</v>
      </c>
      <c r="Q274" s="5">
        <v>0</v>
      </c>
      <c r="R274" s="8">
        <v>0</v>
      </c>
      <c r="S274" s="5">
        <v>0</v>
      </c>
      <c r="T274" s="5">
        <v>0</v>
      </c>
      <c r="U274" s="5">
        <v>0</v>
      </c>
    </row>
    <row r="275" spans="1:21" x14ac:dyDescent="0.25">
      <c r="A275" s="2">
        <v>3103</v>
      </c>
      <c r="B275" s="3" t="s">
        <v>52</v>
      </c>
      <c r="C275" s="3" t="s">
        <v>15</v>
      </c>
      <c r="D275" s="2">
        <v>31016</v>
      </c>
      <c r="E275" s="3" t="s">
        <v>53</v>
      </c>
      <c r="F275" s="2">
        <v>230440</v>
      </c>
      <c r="G275" s="3" t="s">
        <v>54</v>
      </c>
      <c r="H275" s="2">
        <v>4</v>
      </c>
      <c r="I275" s="2">
        <v>6</v>
      </c>
      <c r="J275" s="2">
        <v>3</v>
      </c>
      <c r="K275" s="3" t="s">
        <v>17</v>
      </c>
      <c r="L275" s="8">
        <v>1</v>
      </c>
      <c r="M275" s="5">
        <v>3178.82</v>
      </c>
      <c r="N275" s="5">
        <v>0</v>
      </c>
      <c r="O275" s="8">
        <v>0</v>
      </c>
      <c r="P275" s="5">
        <v>0</v>
      </c>
      <c r="Q275" s="5">
        <v>0</v>
      </c>
      <c r="R275" s="8">
        <v>0</v>
      </c>
      <c r="S275" s="5">
        <v>0</v>
      </c>
      <c r="T275" s="5">
        <v>0</v>
      </c>
      <c r="U275" s="5">
        <v>0</v>
      </c>
    </row>
    <row r="276" spans="1:21" x14ac:dyDescent="0.25">
      <c r="A276" s="2">
        <v>3103</v>
      </c>
      <c r="B276" s="3" t="s">
        <v>52</v>
      </c>
      <c r="C276" s="3" t="s">
        <v>15</v>
      </c>
      <c r="D276" s="2">
        <v>31016</v>
      </c>
      <c r="E276" s="3" t="s">
        <v>53</v>
      </c>
      <c r="F276" s="2">
        <v>310620</v>
      </c>
      <c r="G276" s="3" t="s">
        <v>15</v>
      </c>
      <c r="H276" s="2">
        <v>4</v>
      </c>
      <c r="I276" s="2">
        <v>6</v>
      </c>
      <c r="J276" s="2">
        <v>1</v>
      </c>
      <c r="K276" s="3" t="s">
        <v>16</v>
      </c>
      <c r="L276" s="8">
        <v>623</v>
      </c>
      <c r="M276" s="5">
        <v>6721689.5199999996</v>
      </c>
      <c r="N276" s="5">
        <v>1279293.46</v>
      </c>
      <c r="O276" s="8">
        <v>652</v>
      </c>
      <c r="P276" s="5">
        <v>7504365.9324000003</v>
      </c>
      <c r="Q276" s="5">
        <v>337696.467</v>
      </c>
      <c r="R276" s="8">
        <v>767</v>
      </c>
      <c r="S276" s="5">
        <v>8827988.7576000001</v>
      </c>
      <c r="T276" s="5">
        <v>397259.49420000002</v>
      </c>
      <c r="U276" s="5">
        <v>11509.7637</v>
      </c>
    </row>
    <row r="277" spans="1:21" x14ac:dyDescent="0.25">
      <c r="A277" s="2">
        <v>3103</v>
      </c>
      <c r="B277" s="3" t="s">
        <v>52</v>
      </c>
      <c r="C277" s="3" t="s">
        <v>15</v>
      </c>
      <c r="D277" s="2">
        <v>31016</v>
      </c>
      <c r="E277" s="3" t="s">
        <v>53</v>
      </c>
      <c r="F277" s="2">
        <v>310620</v>
      </c>
      <c r="G277" s="3" t="s">
        <v>15</v>
      </c>
      <c r="H277" s="2">
        <v>4</v>
      </c>
      <c r="I277" s="2">
        <v>6</v>
      </c>
      <c r="J277" s="2">
        <v>2</v>
      </c>
      <c r="K277" s="3" t="s">
        <v>22</v>
      </c>
      <c r="L277" s="8">
        <v>207</v>
      </c>
      <c r="M277" s="5">
        <v>291560.71000000002</v>
      </c>
      <c r="N277" s="5">
        <v>133280.76</v>
      </c>
      <c r="O277" s="8">
        <v>173</v>
      </c>
      <c r="P277" s="5">
        <v>268095.69540000003</v>
      </c>
      <c r="Q277" s="5">
        <v>12064.306200000001</v>
      </c>
      <c r="R277" s="8">
        <v>203.49999999999997</v>
      </c>
      <c r="S277" s="5">
        <v>315361.1214</v>
      </c>
      <c r="T277" s="5">
        <v>14191.250400000001</v>
      </c>
      <c r="U277" s="5">
        <v>1549.6860999999999</v>
      </c>
    </row>
    <row r="278" spans="1:21" x14ac:dyDescent="0.25">
      <c r="A278" s="2">
        <v>3103</v>
      </c>
      <c r="B278" s="3" t="s">
        <v>52</v>
      </c>
      <c r="C278" s="3" t="s">
        <v>15</v>
      </c>
      <c r="D278" s="2">
        <v>31016</v>
      </c>
      <c r="E278" s="3" t="s">
        <v>53</v>
      </c>
      <c r="F278" s="2">
        <v>310620</v>
      </c>
      <c r="G278" s="3" t="s">
        <v>15</v>
      </c>
      <c r="H278" s="2">
        <v>4</v>
      </c>
      <c r="I278" s="2">
        <v>6</v>
      </c>
      <c r="J278" s="2">
        <v>3</v>
      </c>
      <c r="K278" s="3" t="s">
        <v>17</v>
      </c>
      <c r="L278" s="8">
        <v>627</v>
      </c>
      <c r="M278" s="5">
        <v>3794272.51</v>
      </c>
      <c r="N278" s="5">
        <v>1700660.28</v>
      </c>
      <c r="O278" s="8">
        <v>649</v>
      </c>
      <c r="P278" s="5">
        <v>3956372.0153999999</v>
      </c>
      <c r="Q278" s="5">
        <v>178036.74059999999</v>
      </c>
      <c r="R278" s="8">
        <v>763.5</v>
      </c>
      <c r="S278" s="5">
        <v>4654376.0148</v>
      </c>
      <c r="T278" s="5">
        <v>209446.92060000001</v>
      </c>
      <c r="U278" s="5">
        <v>6096.1048000000001</v>
      </c>
    </row>
    <row r="279" spans="1:21" x14ac:dyDescent="0.25">
      <c r="A279" s="2">
        <v>3103</v>
      </c>
      <c r="B279" s="3" t="s">
        <v>52</v>
      </c>
      <c r="C279" s="3" t="s">
        <v>15</v>
      </c>
      <c r="D279" s="2">
        <v>31016</v>
      </c>
      <c r="E279" s="3" t="s">
        <v>53</v>
      </c>
      <c r="F279" s="2">
        <v>310620</v>
      </c>
      <c r="G279" s="3" t="s">
        <v>15</v>
      </c>
      <c r="H279" s="2">
        <v>4</v>
      </c>
      <c r="I279" s="2">
        <v>6</v>
      </c>
      <c r="J279" s="2">
        <v>4</v>
      </c>
      <c r="K279" s="3" t="s">
        <v>18</v>
      </c>
      <c r="L279" s="8">
        <v>144</v>
      </c>
      <c r="M279" s="5">
        <v>531449.53</v>
      </c>
      <c r="N279" s="5">
        <v>51217.03</v>
      </c>
      <c r="O279" s="8">
        <v>118.00000000000001</v>
      </c>
      <c r="P279" s="5">
        <v>568157.39760000003</v>
      </c>
      <c r="Q279" s="5">
        <v>25567.082999999999</v>
      </c>
      <c r="R279" s="8">
        <v>139</v>
      </c>
      <c r="S279" s="5">
        <v>669270.15480000002</v>
      </c>
      <c r="T279" s="5">
        <v>30117.157200000001</v>
      </c>
      <c r="U279" s="5">
        <v>4814.8932000000004</v>
      </c>
    </row>
    <row r="280" spans="1:21" x14ac:dyDescent="0.25">
      <c r="A280" s="2">
        <v>3103</v>
      </c>
      <c r="B280" s="3" t="s">
        <v>52</v>
      </c>
      <c r="C280" s="3" t="s">
        <v>15</v>
      </c>
      <c r="D280" s="2">
        <v>31016</v>
      </c>
      <c r="E280" s="3" t="s">
        <v>53</v>
      </c>
      <c r="F280" s="2">
        <v>310620</v>
      </c>
      <c r="G280" s="3" t="s">
        <v>15</v>
      </c>
      <c r="H280" s="2">
        <v>4</v>
      </c>
      <c r="I280" s="2">
        <v>6</v>
      </c>
      <c r="J280" s="2">
        <v>5</v>
      </c>
      <c r="K280" s="3" t="s">
        <v>20</v>
      </c>
      <c r="L280" s="8">
        <v>59</v>
      </c>
      <c r="M280" s="5">
        <v>255211.71</v>
      </c>
      <c r="N280" s="5">
        <v>10865.82</v>
      </c>
      <c r="O280" s="8">
        <v>49.5</v>
      </c>
      <c r="P280" s="5">
        <v>215051.81460000001</v>
      </c>
      <c r="Q280" s="5">
        <v>9677.3315999999995</v>
      </c>
      <c r="R280" s="8">
        <v>57.999999999999993</v>
      </c>
      <c r="S280" s="5">
        <v>251979.90359999999</v>
      </c>
      <c r="T280" s="5">
        <v>11339.095799999999</v>
      </c>
      <c r="U280" s="5">
        <v>4344.4811</v>
      </c>
    </row>
    <row r="281" spans="1:21" x14ac:dyDescent="0.25">
      <c r="A281" s="2">
        <v>3103</v>
      </c>
      <c r="B281" s="3" t="s">
        <v>52</v>
      </c>
      <c r="C281" s="3" t="s">
        <v>15</v>
      </c>
      <c r="D281" s="2">
        <v>31016</v>
      </c>
      <c r="E281" s="3" t="s">
        <v>53</v>
      </c>
      <c r="F281" s="2">
        <v>313130</v>
      </c>
      <c r="G281" s="3" t="s">
        <v>55</v>
      </c>
      <c r="H281" s="2">
        <v>4</v>
      </c>
      <c r="I281" s="2">
        <v>6</v>
      </c>
      <c r="J281" s="2">
        <v>4</v>
      </c>
      <c r="K281" s="3" t="s">
        <v>18</v>
      </c>
      <c r="L281" s="8">
        <v>1</v>
      </c>
      <c r="M281" s="5">
        <v>3877.19</v>
      </c>
      <c r="N281" s="5">
        <v>0</v>
      </c>
      <c r="O281" s="8">
        <v>0</v>
      </c>
      <c r="P281" s="5">
        <v>0</v>
      </c>
      <c r="Q281" s="5">
        <v>0</v>
      </c>
      <c r="R281" s="8">
        <v>0</v>
      </c>
      <c r="S281" s="5">
        <v>0</v>
      </c>
      <c r="T281" s="5">
        <v>0</v>
      </c>
      <c r="U281" s="5">
        <v>4835.6809999999996</v>
      </c>
    </row>
    <row r="282" spans="1:21" x14ac:dyDescent="0.25">
      <c r="A282" s="2">
        <v>3103</v>
      </c>
      <c r="B282" s="3" t="s">
        <v>52</v>
      </c>
      <c r="C282" s="3" t="s">
        <v>15</v>
      </c>
      <c r="D282" s="2">
        <v>31016</v>
      </c>
      <c r="E282" s="3" t="s">
        <v>53</v>
      </c>
      <c r="F282" s="2">
        <v>313670</v>
      </c>
      <c r="G282" s="3" t="s">
        <v>43</v>
      </c>
      <c r="H282" s="2">
        <v>4</v>
      </c>
      <c r="I282" s="2">
        <v>6</v>
      </c>
      <c r="J282" s="2">
        <v>1</v>
      </c>
      <c r="K282" s="3" t="s">
        <v>16</v>
      </c>
      <c r="L282" s="8">
        <v>1</v>
      </c>
      <c r="M282" s="5">
        <v>11411.34</v>
      </c>
      <c r="N282" s="5">
        <v>2393.6</v>
      </c>
      <c r="O282" s="8">
        <v>0</v>
      </c>
      <c r="P282" s="5">
        <v>0</v>
      </c>
      <c r="Q282" s="5">
        <v>0</v>
      </c>
      <c r="R282" s="8">
        <v>0</v>
      </c>
      <c r="S282" s="5">
        <v>0</v>
      </c>
      <c r="T282" s="5">
        <v>0</v>
      </c>
      <c r="U282" s="5">
        <v>9891.1381000000001</v>
      </c>
    </row>
    <row r="283" spans="1:21" x14ac:dyDescent="0.25">
      <c r="A283" s="2">
        <v>3103</v>
      </c>
      <c r="B283" s="3" t="s">
        <v>52</v>
      </c>
      <c r="C283" s="3" t="s">
        <v>15</v>
      </c>
      <c r="D283" s="2">
        <v>31016</v>
      </c>
      <c r="E283" s="3" t="s">
        <v>53</v>
      </c>
      <c r="F283" s="2">
        <v>316720</v>
      </c>
      <c r="G283" s="3" t="s">
        <v>56</v>
      </c>
      <c r="H283" s="2">
        <v>4</v>
      </c>
      <c r="I283" s="2">
        <v>6</v>
      </c>
      <c r="J283" s="2">
        <v>1</v>
      </c>
      <c r="K283" s="3" t="s">
        <v>16</v>
      </c>
      <c r="L283" s="8">
        <v>1</v>
      </c>
      <c r="M283" s="5">
        <v>9703.39</v>
      </c>
      <c r="N283" s="5">
        <v>1436.16</v>
      </c>
      <c r="O283" s="8">
        <v>0</v>
      </c>
      <c r="P283" s="5">
        <v>0</v>
      </c>
      <c r="Q283" s="5">
        <v>0</v>
      </c>
      <c r="R283" s="8">
        <v>0</v>
      </c>
      <c r="S283" s="5">
        <v>0</v>
      </c>
      <c r="T283" s="5">
        <v>0</v>
      </c>
      <c r="U283" s="5">
        <v>8141.1426000000001</v>
      </c>
    </row>
    <row r="284" spans="1:21" x14ac:dyDescent="0.25">
      <c r="A284" s="2">
        <v>3103</v>
      </c>
      <c r="B284" s="3" t="s">
        <v>52</v>
      </c>
      <c r="C284" s="3" t="s">
        <v>15</v>
      </c>
      <c r="D284" s="2">
        <v>31016</v>
      </c>
      <c r="E284" s="3" t="s">
        <v>53</v>
      </c>
      <c r="F284" s="2">
        <v>316720</v>
      </c>
      <c r="G284" s="3" t="s">
        <v>56</v>
      </c>
      <c r="H284" s="2">
        <v>4</v>
      </c>
      <c r="I284" s="2">
        <v>6</v>
      </c>
      <c r="J284" s="2">
        <v>3</v>
      </c>
      <c r="K284" s="3" t="s">
        <v>17</v>
      </c>
      <c r="L284" s="8">
        <v>1</v>
      </c>
      <c r="M284" s="5">
        <v>5155.78</v>
      </c>
      <c r="N284" s="5">
        <v>478.72</v>
      </c>
      <c r="O284" s="8">
        <v>0</v>
      </c>
      <c r="P284" s="5">
        <v>0</v>
      </c>
      <c r="Q284" s="5">
        <v>0</v>
      </c>
      <c r="R284" s="8">
        <v>0</v>
      </c>
      <c r="S284" s="5">
        <v>0</v>
      </c>
      <c r="T284" s="5">
        <v>0</v>
      </c>
      <c r="U284" s="5">
        <v>5611.0918000000001</v>
      </c>
    </row>
    <row r="285" spans="1:21" x14ac:dyDescent="0.25">
      <c r="A285" s="2">
        <v>3103</v>
      </c>
      <c r="B285" s="3" t="s">
        <v>52</v>
      </c>
      <c r="C285" s="3" t="s">
        <v>15</v>
      </c>
      <c r="D285" s="2">
        <v>31016</v>
      </c>
      <c r="E285" s="3" t="s">
        <v>53</v>
      </c>
      <c r="F285" s="2">
        <v>320530</v>
      </c>
      <c r="G285" s="3" t="s">
        <v>57</v>
      </c>
      <c r="H285" s="2">
        <v>4</v>
      </c>
      <c r="I285" s="2">
        <v>6</v>
      </c>
      <c r="J285" s="2">
        <v>3</v>
      </c>
      <c r="K285" s="3" t="s">
        <v>17</v>
      </c>
      <c r="L285" s="8">
        <v>1</v>
      </c>
      <c r="M285" s="5">
        <v>5626.94</v>
      </c>
      <c r="N285" s="5">
        <v>0</v>
      </c>
      <c r="O285" s="8">
        <v>0</v>
      </c>
      <c r="P285" s="5">
        <v>0</v>
      </c>
      <c r="Q285" s="5">
        <v>0</v>
      </c>
      <c r="R285" s="8">
        <v>0</v>
      </c>
      <c r="S285" s="5">
        <v>0</v>
      </c>
      <c r="T285" s="5">
        <v>0</v>
      </c>
      <c r="U285" s="5">
        <v>0</v>
      </c>
    </row>
    <row r="286" spans="1:21" x14ac:dyDescent="0.25">
      <c r="A286" s="2">
        <v>3103</v>
      </c>
      <c r="B286" s="3" t="s">
        <v>52</v>
      </c>
      <c r="C286" s="3" t="s">
        <v>15</v>
      </c>
      <c r="D286" s="2">
        <v>31016</v>
      </c>
      <c r="E286" s="3" t="s">
        <v>53</v>
      </c>
      <c r="F286" s="2">
        <v>350550</v>
      </c>
      <c r="G286" s="3" t="s">
        <v>27</v>
      </c>
      <c r="H286" s="2">
        <v>4</v>
      </c>
      <c r="I286" s="2">
        <v>6</v>
      </c>
      <c r="J286" s="2">
        <v>2</v>
      </c>
      <c r="K286" s="3" t="s">
        <v>22</v>
      </c>
      <c r="L286" s="8">
        <v>1</v>
      </c>
      <c r="M286" s="5">
        <v>428.64</v>
      </c>
      <c r="N286" s="5">
        <v>0</v>
      </c>
      <c r="O286" s="8">
        <v>0</v>
      </c>
      <c r="P286" s="5">
        <v>0</v>
      </c>
      <c r="Q286" s="5">
        <v>0</v>
      </c>
      <c r="R286" s="8">
        <v>0</v>
      </c>
      <c r="S286" s="5">
        <v>0</v>
      </c>
      <c r="T286" s="5">
        <v>0</v>
      </c>
      <c r="U286" s="5">
        <v>0</v>
      </c>
    </row>
    <row r="287" spans="1:21" x14ac:dyDescent="0.25">
      <c r="A287" s="2">
        <v>3103</v>
      </c>
      <c r="B287" s="3" t="s">
        <v>52</v>
      </c>
      <c r="C287" s="3" t="s">
        <v>15</v>
      </c>
      <c r="D287" s="2">
        <v>31016</v>
      </c>
      <c r="E287" s="3" t="s">
        <v>53</v>
      </c>
      <c r="F287" s="2">
        <v>355030</v>
      </c>
      <c r="G287" s="3" t="s">
        <v>30</v>
      </c>
      <c r="H287" s="2">
        <v>4</v>
      </c>
      <c r="I287" s="2">
        <v>6</v>
      </c>
      <c r="J287" s="2">
        <v>1</v>
      </c>
      <c r="K287" s="3" t="s">
        <v>16</v>
      </c>
      <c r="L287" s="8">
        <v>1</v>
      </c>
      <c r="M287" s="5">
        <v>4162.0200000000004</v>
      </c>
      <c r="N287" s="5">
        <v>1017.26</v>
      </c>
      <c r="O287" s="8">
        <v>0</v>
      </c>
      <c r="P287" s="5">
        <v>0</v>
      </c>
      <c r="Q287" s="5">
        <v>0</v>
      </c>
      <c r="R287" s="8">
        <v>0</v>
      </c>
      <c r="S287" s="5">
        <v>0</v>
      </c>
      <c r="T287" s="5">
        <v>0</v>
      </c>
      <c r="U287" s="5">
        <v>0</v>
      </c>
    </row>
    <row r="288" spans="1:21" x14ac:dyDescent="0.25">
      <c r="A288" s="2">
        <v>3103</v>
      </c>
      <c r="B288" s="3" t="s">
        <v>52</v>
      </c>
      <c r="C288" s="3" t="s">
        <v>15</v>
      </c>
      <c r="D288" s="2">
        <v>31016</v>
      </c>
      <c r="E288" s="3" t="s">
        <v>53</v>
      </c>
      <c r="F288" s="2">
        <v>355030</v>
      </c>
      <c r="G288" s="3" t="s">
        <v>30</v>
      </c>
      <c r="H288" s="2">
        <v>4</v>
      </c>
      <c r="I288" s="2">
        <v>6</v>
      </c>
      <c r="J288" s="2">
        <v>4</v>
      </c>
      <c r="K288" s="3" t="s">
        <v>18</v>
      </c>
      <c r="L288" s="8">
        <v>1</v>
      </c>
      <c r="M288" s="5">
        <v>1358.29</v>
      </c>
      <c r="N288" s="5">
        <v>0</v>
      </c>
      <c r="O288" s="8">
        <v>0</v>
      </c>
      <c r="P288" s="5">
        <v>0</v>
      </c>
      <c r="Q288" s="5">
        <v>0</v>
      </c>
      <c r="R288" s="8">
        <v>0</v>
      </c>
      <c r="S288" s="5">
        <v>0</v>
      </c>
      <c r="T288" s="5">
        <v>0</v>
      </c>
      <c r="U288" s="5">
        <v>0</v>
      </c>
    </row>
    <row r="289" spans="1:21" x14ac:dyDescent="0.25">
      <c r="A289" s="2">
        <v>3103</v>
      </c>
      <c r="B289" s="3" t="s">
        <v>52</v>
      </c>
      <c r="C289" s="3" t="s">
        <v>15</v>
      </c>
      <c r="D289" s="2">
        <v>31017</v>
      </c>
      <c r="E289" s="3" t="s">
        <v>58</v>
      </c>
      <c r="F289" s="2">
        <v>310620</v>
      </c>
      <c r="G289" s="3" t="s">
        <v>15</v>
      </c>
      <c r="H289" s="2">
        <v>4</v>
      </c>
      <c r="I289" s="2">
        <v>6</v>
      </c>
      <c r="J289" s="2">
        <v>1</v>
      </c>
      <c r="K289" s="3" t="s">
        <v>16</v>
      </c>
      <c r="L289" s="8">
        <v>109</v>
      </c>
      <c r="M289" s="5">
        <v>1229879.56</v>
      </c>
      <c r="N289" s="5">
        <v>237300.47</v>
      </c>
      <c r="O289" s="8">
        <v>131</v>
      </c>
      <c r="P289" s="5">
        <v>1507779.0449999999</v>
      </c>
      <c r="Q289" s="5">
        <v>67850.056800000006</v>
      </c>
      <c r="R289" s="8">
        <v>154</v>
      </c>
      <c r="S289" s="5">
        <v>1772503.6098</v>
      </c>
      <c r="T289" s="5">
        <v>79762.662599999996</v>
      </c>
      <c r="U289" s="5">
        <v>11509.7637</v>
      </c>
    </row>
    <row r="290" spans="1:21" x14ac:dyDescent="0.25">
      <c r="A290" s="2">
        <v>3103</v>
      </c>
      <c r="B290" s="3" t="s">
        <v>52</v>
      </c>
      <c r="C290" s="3" t="s">
        <v>15</v>
      </c>
      <c r="D290" s="2">
        <v>31017</v>
      </c>
      <c r="E290" s="3" t="s">
        <v>58</v>
      </c>
      <c r="F290" s="2">
        <v>310620</v>
      </c>
      <c r="G290" s="3" t="s">
        <v>15</v>
      </c>
      <c r="H290" s="2">
        <v>4</v>
      </c>
      <c r="I290" s="2">
        <v>6</v>
      </c>
      <c r="J290" s="2">
        <v>2</v>
      </c>
      <c r="K290" s="3" t="s">
        <v>22</v>
      </c>
      <c r="L290" s="8">
        <v>21</v>
      </c>
      <c r="M290" s="5">
        <v>23417.15</v>
      </c>
      <c r="N290" s="5">
        <v>4404.22</v>
      </c>
      <c r="O290" s="8">
        <v>35</v>
      </c>
      <c r="P290" s="5">
        <v>54239.013599999998</v>
      </c>
      <c r="Q290" s="5">
        <v>2440.7556</v>
      </c>
      <c r="R290" s="8">
        <v>41</v>
      </c>
      <c r="S290" s="5">
        <v>63537.1302</v>
      </c>
      <c r="T290" s="5">
        <v>2859.1709999999998</v>
      </c>
      <c r="U290" s="5">
        <v>1549.6860999999999</v>
      </c>
    </row>
    <row r="291" spans="1:21" x14ac:dyDescent="0.25">
      <c r="A291" s="2">
        <v>3103</v>
      </c>
      <c r="B291" s="3" t="s">
        <v>52</v>
      </c>
      <c r="C291" s="3" t="s">
        <v>15</v>
      </c>
      <c r="D291" s="2">
        <v>31017</v>
      </c>
      <c r="E291" s="3" t="s">
        <v>58</v>
      </c>
      <c r="F291" s="2">
        <v>310620</v>
      </c>
      <c r="G291" s="3" t="s">
        <v>15</v>
      </c>
      <c r="H291" s="2">
        <v>4</v>
      </c>
      <c r="I291" s="2">
        <v>6</v>
      </c>
      <c r="J291" s="2">
        <v>3</v>
      </c>
      <c r="K291" s="3" t="s">
        <v>17</v>
      </c>
      <c r="L291" s="8">
        <v>112</v>
      </c>
      <c r="M291" s="5">
        <v>674969.33</v>
      </c>
      <c r="N291" s="5">
        <v>300787.73</v>
      </c>
      <c r="O291" s="8">
        <v>130.5</v>
      </c>
      <c r="P291" s="5">
        <v>795541.6764</v>
      </c>
      <c r="Q291" s="5">
        <v>35799.375599999999</v>
      </c>
      <c r="R291" s="8">
        <v>153.5</v>
      </c>
      <c r="S291" s="5">
        <v>935752.08660000004</v>
      </c>
      <c r="T291" s="5">
        <v>42108.8442</v>
      </c>
      <c r="U291" s="5">
        <v>6096.1048000000001</v>
      </c>
    </row>
    <row r="292" spans="1:21" x14ac:dyDescent="0.25">
      <c r="A292" s="2">
        <v>3103</v>
      </c>
      <c r="B292" s="3" t="s">
        <v>52</v>
      </c>
      <c r="C292" s="3" t="s">
        <v>15</v>
      </c>
      <c r="D292" s="2">
        <v>31017</v>
      </c>
      <c r="E292" s="3" t="s">
        <v>58</v>
      </c>
      <c r="F292" s="2">
        <v>310620</v>
      </c>
      <c r="G292" s="3" t="s">
        <v>15</v>
      </c>
      <c r="H292" s="2">
        <v>4</v>
      </c>
      <c r="I292" s="2">
        <v>6</v>
      </c>
      <c r="J292" s="2">
        <v>4</v>
      </c>
      <c r="K292" s="3" t="s">
        <v>18</v>
      </c>
      <c r="L292" s="8">
        <v>11</v>
      </c>
      <c r="M292" s="5">
        <v>47335.43</v>
      </c>
      <c r="N292" s="5">
        <v>2840.88</v>
      </c>
      <c r="O292" s="8">
        <v>23.5</v>
      </c>
      <c r="P292" s="5">
        <v>113149.9902</v>
      </c>
      <c r="Q292" s="5">
        <v>5091.7493999999997</v>
      </c>
      <c r="R292" s="8">
        <v>28.000000000000004</v>
      </c>
      <c r="S292" s="5">
        <v>134817.00959999999</v>
      </c>
      <c r="T292" s="5">
        <v>6066.7655999999997</v>
      </c>
      <c r="U292" s="5">
        <v>4814.8932000000004</v>
      </c>
    </row>
    <row r="293" spans="1:21" x14ac:dyDescent="0.25">
      <c r="A293" s="2">
        <v>3103</v>
      </c>
      <c r="B293" s="3" t="s">
        <v>52</v>
      </c>
      <c r="C293" s="3" t="s">
        <v>15</v>
      </c>
      <c r="D293" s="2">
        <v>31017</v>
      </c>
      <c r="E293" s="3" t="s">
        <v>58</v>
      </c>
      <c r="F293" s="2">
        <v>310620</v>
      </c>
      <c r="G293" s="3" t="s">
        <v>15</v>
      </c>
      <c r="H293" s="2">
        <v>4</v>
      </c>
      <c r="I293" s="2">
        <v>6</v>
      </c>
      <c r="J293" s="2">
        <v>5</v>
      </c>
      <c r="K293" s="3" t="s">
        <v>20</v>
      </c>
      <c r="L293" s="8">
        <v>3</v>
      </c>
      <c r="M293" s="5">
        <v>15048.79</v>
      </c>
      <c r="N293" s="5">
        <v>0</v>
      </c>
      <c r="O293" s="8">
        <v>10</v>
      </c>
      <c r="P293" s="5">
        <v>43444.810799999999</v>
      </c>
      <c r="Q293" s="5">
        <v>1955.0165999999999</v>
      </c>
      <c r="R293" s="8">
        <v>11.5</v>
      </c>
      <c r="S293" s="5">
        <v>49961.532599999999</v>
      </c>
      <c r="T293" s="5">
        <v>2248.2689999999998</v>
      </c>
      <c r="U293" s="5">
        <v>4344.4811</v>
      </c>
    </row>
    <row r="294" spans="1:21" x14ac:dyDescent="0.25">
      <c r="A294" s="2">
        <v>3103</v>
      </c>
      <c r="B294" s="3" t="s">
        <v>52</v>
      </c>
      <c r="C294" s="3" t="s">
        <v>15</v>
      </c>
      <c r="D294" s="2">
        <v>31017</v>
      </c>
      <c r="E294" s="3" t="s">
        <v>58</v>
      </c>
      <c r="F294" s="2">
        <v>310670</v>
      </c>
      <c r="G294" s="3" t="s">
        <v>58</v>
      </c>
      <c r="H294" s="2">
        <v>4</v>
      </c>
      <c r="I294" s="2">
        <v>6</v>
      </c>
      <c r="J294" s="2">
        <v>2</v>
      </c>
      <c r="K294" s="3" t="s">
        <v>22</v>
      </c>
      <c r="L294" s="8">
        <v>1</v>
      </c>
      <c r="M294" s="5">
        <v>428.64</v>
      </c>
      <c r="N294" s="5">
        <v>0</v>
      </c>
      <c r="O294" s="8">
        <v>0</v>
      </c>
      <c r="P294" s="5">
        <v>0</v>
      </c>
      <c r="Q294" s="5">
        <v>0</v>
      </c>
      <c r="R294" s="8">
        <v>0</v>
      </c>
      <c r="S294" s="5">
        <v>0</v>
      </c>
      <c r="T294" s="5">
        <v>0</v>
      </c>
      <c r="U294" s="5">
        <v>2354.0700000000002</v>
      </c>
    </row>
    <row r="295" spans="1:21" x14ac:dyDescent="0.25">
      <c r="A295" s="2">
        <v>3103</v>
      </c>
      <c r="B295" s="3" t="s">
        <v>52</v>
      </c>
      <c r="C295" s="3" t="s">
        <v>15</v>
      </c>
      <c r="D295" s="2">
        <v>31017</v>
      </c>
      <c r="E295" s="3" t="s">
        <v>58</v>
      </c>
      <c r="F295" s="2">
        <v>311860</v>
      </c>
      <c r="G295" s="3" t="s">
        <v>59</v>
      </c>
      <c r="H295" s="2">
        <v>4</v>
      </c>
      <c r="I295" s="2">
        <v>6</v>
      </c>
      <c r="J295" s="2">
        <v>2</v>
      </c>
      <c r="K295" s="3" t="s">
        <v>22</v>
      </c>
      <c r="L295" s="8">
        <v>2</v>
      </c>
      <c r="M295" s="5">
        <v>4081.45</v>
      </c>
      <c r="N295" s="5">
        <v>526.59</v>
      </c>
      <c r="O295" s="8">
        <v>0</v>
      </c>
      <c r="P295" s="5">
        <v>0</v>
      </c>
      <c r="Q295" s="5">
        <v>0</v>
      </c>
      <c r="R295" s="8">
        <v>0</v>
      </c>
      <c r="S295" s="5">
        <v>0</v>
      </c>
      <c r="T295" s="5">
        <v>0</v>
      </c>
      <c r="U295" s="5">
        <v>2168.9144999999999</v>
      </c>
    </row>
    <row r="296" spans="1:21" x14ac:dyDescent="0.25">
      <c r="A296" s="2">
        <v>3103</v>
      </c>
      <c r="B296" s="3" t="s">
        <v>52</v>
      </c>
      <c r="C296" s="3" t="s">
        <v>15</v>
      </c>
      <c r="D296" s="2">
        <v>31018</v>
      </c>
      <c r="E296" s="3" t="s">
        <v>59</v>
      </c>
      <c r="F296" s="2">
        <v>310620</v>
      </c>
      <c r="G296" s="3" t="s">
        <v>15</v>
      </c>
      <c r="H296" s="2">
        <v>4</v>
      </c>
      <c r="I296" s="2">
        <v>6</v>
      </c>
      <c r="J296" s="2">
        <v>1</v>
      </c>
      <c r="K296" s="3" t="s">
        <v>16</v>
      </c>
      <c r="L296" s="8">
        <v>99</v>
      </c>
      <c r="M296" s="5">
        <v>1089999.83</v>
      </c>
      <c r="N296" s="5">
        <v>187534</v>
      </c>
      <c r="O296" s="8">
        <v>157.5</v>
      </c>
      <c r="P296" s="5">
        <v>1812787.7826</v>
      </c>
      <c r="Q296" s="5">
        <v>81575.450400000002</v>
      </c>
      <c r="R296" s="8">
        <v>185</v>
      </c>
      <c r="S296" s="5">
        <v>2129306.2848</v>
      </c>
      <c r="T296" s="5">
        <v>95818.782600000006</v>
      </c>
      <c r="U296" s="5">
        <v>11509.7637</v>
      </c>
    </row>
    <row r="297" spans="1:21" x14ac:dyDescent="0.25">
      <c r="A297" s="2">
        <v>3103</v>
      </c>
      <c r="B297" s="3" t="s">
        <v>52</v>
      </c>
      <c r="C297" s="3" t="s">
        <v>15</v>
      </c>
      <c r="D297" s="2">
        <v>31018</v>
      </c>
      <c r="E297" s="3" t="s">
        <v>59</v>
      </c>
      <c r="F297" s="2">
        <v>310620</v>
      </c>
      <c r="G297" s="3" t="s">
        <v>15</v>
      </c>
      <c r="H297" s="2">
        <v>4</v>
      </c>
      <c r="I297" s="2">
        <v>6</v>
      </c>
      <c r="J297" s="2">
        <v>2</v>
      </c>
      <c r="K297" s="3" t="s">
        <v>22</v>
      </c>
      <c r="L297" s="8">
        <v>39</v>
      </c>
      <c r="M297" s="5">
        <v>38949.760000000002</v>
      </c>
      <c r="N297" s="5">
        <v>18310.34</v>
      </c>
      <c r="O297" s="8">
        <v>25.000000000000004</v>
      </c>
      <c r="P297" s="5">
        <v>38742.152399999999</v>
      </c>
      <c r="Q297" s="5">
        <v>1743.3966</v>
      </c>
      <c r="R297" s="8">
        <v>29.500000000000004</v>
      </c>
      <c r="S297" s="5">
        <v>45715.74</v>
      </c>
      <c r="T297" s="5">
        <v>2057.2080000000001</v>
      </c>
      <c r="U297" s="5">
        <v>1549.6860999999999</v>
      </c>
    </row>
    <row r="298" spans="1:21" x14ac:dyDescent="0.25">
      <c r="A298" s="2">
        <v>3103</v>
      </c>
      <c r="B298" s="3" t="s">
        <v>52</v>
      </c>
      <c r="C298" s="3" t="s">
        <v>15</v>
      </c>
      <c r="D298" s="2">
        <v>31018</v>
      </c>
      <c r="E298" s="3" t="s">
        <v>59</v>
      </c>
      <c r="F298" s="2">
        <v>310620</v>
      </c>
      <c r="G298" s="3" t="s">
        <v>15</v>
      </c>
      <c r="H298" s="2">
        <v>4</v>
      </c>
      <c r="I298" s="2">
        <v>6</v>
      </c>
      <c r="J298" s="2">
        <v>3</v>
      </c>
      <c r="K298" s="3" t="s">
        <v>17</v>
      </c>
      <c r="L298" s="8">
        <v>111</v>
      </c>
      <c r="M298" s="5">
        <v>674257.75</v>
      </c>
      <c r="N298" s="5">
        <v>267338.48</v>
      </c>
      <c r="O298" s="8">
        <v>156.5</v>
      </c>
      <c r="P298" s="5">
        <v>954040.40099999995</v>
      </c>
      <c r="Q298" s="5">
        <v>42931.817999999999</v>
      </c>
      <c r="R298" s="8">
        <v>184.5</v>
      </c>
      <c r="S298" s="5">
        <v>1124731.3356000001</v>
      </c>
      <c r="T298" s="5">
        <v>50612.91</v>
      </c>
      <c r="U298" s="5">
        <v>6096.1048000000001</v>
      </c>
    </row>
    <row r="299" spans="1:21" x14ac:dyDescent="0.25">
      <c r="A299" s="2">
        <v>3103</v>
      </c>
      <c r="B299" s="3" t="s">
        <v>52</v>
      </c>
      <c r="C299" s="3" t="s">
        <v>15</v>
      </c>
      <c r="D299" s="2">
        <v>31018</v>
      </c>
      <c r="E299" s="3" t="s">
        <v>59</v>
      </c>
      <c r="F299" s="2">
        <v>310620</v>
      </c>
      <c r="G299" s="3" t="s">
        <v>15</v>
      </c>
      <c r="H299" s="2">
        <v>4</v>
      </c>
      <c r="I299" s="2">
        <v>6</v>
      </c>
      <c r="J299" s="2">
        <v>4</v>
      </c>
      <c r="K299" s="3" t="s">
        <v>18</v>
      </c>
      <c r="L299" s="8">
        <v>11</v>
      </c>
      <c r="M299" s="5">
        <v>46536.37</v>
      </c>
      <c r="N299" s="5">
        <v>9557.14</v>
      </c>
      <c r="O299" s="8">
        <v>28.5</v>
      </c>
      <c r="P299" s="5">
        <v>137224.45619999999</v>
      </c>
      <c r="Q299" s="5">
        <v>6175.1004000000003</v>
      </c>
      <c r="R299" s="8">
        <v>33.5</v>
      </c>
      <c r="S299" s="5">
        <v>161298.9222</v>
      </c>
      <c r="T299" s="5">
        <v>7258.4513999999999</v>
      </c>
      <c r="U299" s="5">
        <v>4814.8932000000004</v>
      </c>
    </row>
    <row r="300" spans="1:21" x14ac:dyDescent="0.25">
      <c r="A300" s="2">
        <v>3103</v>
      </c>
      <c r="B300" s="3" t="s">
        <v>52</v>
      </c>
      <c r="C300" s="3" t="s">
        <v>15</v>
      </c>
      <c r="D300" s="2">
        <v>31018</v>
      </c>
      <c r="E300" s="3" t="s">
        <v>59</v>
      </c>
      <c r="F300" s="2">
        <v>310620</v>
      </c>
      <c r="G300" s="3" t="s">
        <v>15</v>
      </c>
      <c r="H300" s="2">
        <v>4</v>
      </c>
      <c r="I300" s="2">
        <v>6</v>
      </c>
      <c r="J300" s="2">
        <v>5</v>
      </c>
      <c r="K300" s="3" t="s">
        <v>20</v>
      </c>
      <c r="L300" s="8">
        <v>9</v>
      </c>
      <c r="M300" s="5">
        <v>42164.88</v>
      </c>
      <c r="N300" s="5">
        <v>5108.46</v>
      </c>
      <c r="O300" s="8">
        <v>12</v>
      </c>
      <c r="P300" s="5">
        <v>52133.773200000003</v>
      </c>
      <c r="Q300" s="5">
        <v>2346.0198</v>
      </c>
      <c r="R300" s="8">
        <v>14.000000000000002</v>
      </c>
      <c r="S300" s="5">
        <v>60822.7356</v>
      </c>
      <c r="T300" s="5">
        <v>2737.0230000000001</v>
      </c>
      <c r="U300" s="5">
        <v>4344.4811</v>
      </c>
    </row>
    <row r="301" spans="1:21" x14ac:dyDescent="0.25">
      <c r="A301" s="2">
        <v>3103</v>
      </c>
      <c r="B301" s="3" t="s">
        <v>52</v>
      </c>
      <c r="C301" s="3" t="s">
        <v>15</v>
      </c>
      <c r="D301" s="2">
        <v>31018</v>
      </c>
      <c r="E301" s="3" t="s">
        <v>59</v>
      </c>
      <c r="F301" s="2">
        <v>311860</v>
      </c>
      <c r="G301" s="3" t="s">
        <v>59</v>
      </c>
      <c r="H301" s="2">
        <v>4</v>
      </c>
      <c r="I301" s="2">
        <v>6</v>
      </c>
      <c r="J301" s="2">
        <v>2</v>
      </c>
      <c r="K301" s="3" t="s">
        <v>22</v>
      </c>
      <c r="L301" s="8">
        <v>4</v>
      </c>
      <c r="M301" s="5">
        <v>8540.25</v>
      </c>
      <c r="N301" s="5">
        <v>3159.54</v>
      </c>
      <c r="O301" s="8">
        <v>16.5</v>
      </c>
      <c r="P301" s="5">
        <v>35787.089399999997</v>
      </c>
      <c r="Q301" s="5">
        <v>1610.4192</v>
      </c>
      <c r="R301" s="8">
        <v>19.5</v>
      </c>
      <c r="S301" s="5">
        <v>42293.832600000002</v>
      </c>
      <c r="T301" s="5">
        <v>1903.2221999999999</v>
      </c>
      <c r="U301" s="5">
        <v>2168.9144999999999</v>
      </c>
    </row>
    <row r="302" spans="1:21" x14ac:dyDescent="0.25">
      <c r="A302" s="2">
        <v>3103</v>
      </c>
      <c r="B302" s="3" t="s">
        <v>52</v>
      </c>
      <c r="C302" s="3" t="s">
        <v>15</v>
      </c>
      <c r="D302" s="2">
        <v>31020</v>
      </c>
      <c r="E302" s="3" t="s">
        <v>60</v>
      </c>
      <c r="F302" s="2">
        <v>310620</v>
      </c>
      <c r="G302" s="3" t="s">
        <v>15</v>
      </c>
      <c r="H302" s="2">
        <v>4</v>
      </c>
      <c r="I302" s="2">
        <v>6</v>
      </c>
      <c r="J302" s="2">
        <v>1</v>
      </c>
      <c r="K302" s="3" t="s">
        <v>16</v>
      </c>
      <c r="L302" s="8">
        <v>9</v>
      </c>
      <c r="M302" s="5">
        <v>142813.09</v>
      </c>
      <c r="N302" s="5">
        <v>20943.990000000002</v>
      </c>
      <c r="O302" s="8">
        <v>23</v>
      </c>
      <c r="P302" s="5">
        <v>264724.56479999999</v>
      </c>
      <c r="Q302" s="5">
        <v>11912.6052</v>
      </c>
      <c r="R302" s="8">
        <v>27.499999999999996</v>
      </c>
      <c r="S302" s="5">
        <v>316518.50160000002</v>
      </c>
      <c r="T302" s="5">
        <v>14243.3328</v>
      </c>
      <c r="U302" s="5">
        <v>11509.7637</v>
      </c>
    </row>
    <row r="303" spans="1:21" x14ac:dyDescent="0.25">
      <c r="A303" s="2">
        <v>3103</v>
      </c>
      <c r="B303" s="3" t="s">
        <v>52</v>
      </c>
      <c r="C303" s="3" t="s">
        <v>15</v>
      </c>
      <c r="D303" s="2">
        <v>31020</v>
      </c>
      <c r="E303" s="3" t="s">
        <v>60</v>
      </c>
      <c r="F303" s="2">
        <v>310620</v>
      </c>
      <c r="G303" s="3" t="s">
        <v>15</v>
      </c>
      <c r="H303" s="2">
        <v>4</v>
      </c>
      <c r="I303" s="2">
        <v>6</v>
      </c>
      <c r="J303" s="2">
        <v>2</v>
      </c>
      <c r="K303" s="3" t="s">
        <v>22</v>
      </c>
      <c r="L303" s="8">
        <v>1</v>
      </c>
      <c r="M303" s="5">
        <v>3161.19</v>
      </c>
      <c r="N303" s="5">
        <v>0</v>
      </c>
      <c r="O303" s="8">
        <v>6</v>
      </c>
      <c r="P303" s="5">
        <v>9298.1165999999994</v>
      </c>
      <c r="Q303" s="5">
        <v>418.41539999999998</v>
      </c>
      <c r="R303" s="8">
        <v>7.0000000000000009</v>
      </c>
      <c r="S303" s="5">
        <v>10847.802600000001</v>
      </c>
      <c r="T303" s="5">
        <v>488.15100000000001</v>
      </c>
      <c r="U303" s="5">
        <v>1549.6860999999999</v>
      </c>
    </row>
    <row r="304" spans="1:21" x14ac:dyDescent="0.25">
      <c r="A304" s="2">
        <v>3103</v>
      </c>
      <c r="B304" s="3" t="s">
        <v>52</v>
      </c>
      <c r="C304" s="3" t="s">
        <v>15</v>
      </c>
      <c r="D304" s="2">
        <v>31020</v>
      </c>
      <c r="E304" s="3" t="s">
        <v>60</v>
      </c>
      <c r="F304" s="2">
        <v>310620</v>
      </c>
      <c r="G304" s="3" t="s">
        <v>15</v>
      </c>
      <c r="H304" s="2">
        <v>4</v>
      </c>
      <c r="I304" s="2">
        <v>6</v>
      </c>
      <c r="J304" s="2">
        <v>3</v>
      </c>
      <c r="K304" s="3" t="s">
        <v>17</v>
      </c>
      <c r="L304" s="8">
        <v>9</v>
      </c>
      <c r="M304" s="5">
        <v>51242.31</v>
      </c>
      <c r="N304" s="5">
        <v>15438.31</v>
      </c>
      <c r="O304" s="8">
        <v>23</v>
      </c>
      <c r="P304" s="5">
        <v>140210.41020000001</v>
      </c>
      <c r="Q304" s="5">
        <v>6309.4686000000002</v>
      </c>
      <c r="R304" s="8">
        <v>27</v>
      </c>
      <c r="S304" s="5">
        <v>164594.8296</v>
      </c>
      <c r="T304" s="5">
        <v>7406.7672000000002</v>
      </c>
      <c r="U304" s="5">
        <v>6096.1048000000001</v>
      </c>
    </row>
    <row r="305" spans="1:21" x14ac:dyDescent="0.25">
      <c r="A305" s="2">
        <v>3103</v>
      </c>
      <c r="B305" s="3" t="s">
        <v>52</v>
      </c>
      <c r="C305" s="3" t="s">
        <v>15</v>
      </c>
      <c r="D305" s="2">
        <v>31020</v>
      </c>
      <c r="E305" s="3" t="s">
        <v>60</v>
      </c>
      <c r="F305" s="2">
        <v>310620</v>
      </c>
      <c r="G305" s="3" t="s">
        <v>15</v>
      </c>
      <c r="H305" s="2">
        <v>4</v>
      </c>
      <c r="I305" s="2">
        <v>6</v>
      </c>
      <c r="J305" s="2">
        <v>4</v>
      </c>
      <c r="K305" s="3" t="s">
        <v>18</v>
      </c>
      <c r="L305" s="8">
        <v>3</v>
      </c>
      <c r="M305" s="5">
        <v>8219.7900000000009</v>
      </c>
      <c r="N305" s="5">
        <v>0</v>
      </c>
      <c r="O305" s="8">
        <v>3.9999999999999996</v>
      </c>
      <c r="P305" s="5">
        <v>19259.572800000002</v>
      </c>
      <c r="Q305" s="5">
        <v>866.68079999999998</v>
      </c>
      <c r="R305" s="8">
        <v>5</v>
      </c>
      <c r="S305" s="5">
        <v>24074.466</v>
      </c>
      <c r="T305" s="5">
        <v>1083.3510000000001</v>
      </c>
      <c r="U305" s="5">
        <v>4814.8932000000004</v>
      </c>
    </row>
    <row r="306" spans="1:21" x14ac:dyDescent="0.25">
      <c r="A306" s="2">
        <v>3103</v>
      </c>
      <c r="B306" s="3" t="s">
        <v>52</v>
      </c>
      <c r="C306" s="3" t="s">
        <v>15</v>
      </c>
      <c r="D306" s="2">
        <v>31020</v>
      </c>
      <c r="E306" s="3" t="s">
        <v>60</v>
      </c>
      <c r="F306" s="2">
        <v>310620</v>
      </c>
      <c r="G306" s="3" t="s">
        <v>15</v>
      </c>
      <c r="H306" s="2">
        <v>4</v>
      </c>
      <c r="I306" s="2">
        <v>6</v>
      </c>
      <c r="J306" s="2">
        <v>5</v>
      </c>
      <c r="K306" s="3" t="s">
        <v>20</v>
      </c>
      <c r="L306" s="8">
        <v>2</v>
      </c>
      <c r="M306" s="5">
        <v>9698.36</v>
      </c>
      <c r="N306" s="5">
        <v>2399.96</v>
      </c>
      <c r="O306" s="8">
        <v>1.9999999999999998</v>
      </c>
      <c r="P306" s="5">
        <v>8688.9624000000003</v>
      </c>
      <c r="Q306" s="5">
        <v>391.00319999999999</v>
      </c>
      <c r="R306" s="8">
        <v>1.9999999999999998</v>
      </c>
      <c r="S306" s="5">
        <v>8688.9624000000003</v>
      </c>
      <c r="T306" s="5">
        <v>391.00319999999999</v>
      </c>
      <c r="U306" s="5">
        <v>4344.4811</v>
      </c>
    </row>
    <row r="307" spans="1:21" x14ac:dyDescent="0.25">
      <c r="A307" s="2">
        <v>3103</v>
      </c>
      <c r="B307" s="3" t="s">
        <v>52</v>
      </c>
      <c r="C307" s="3" t="s">
        <v>15</v>
      </c>
      <c r="D307" s="2">
        <v>31021</v>
      </c>
      <c r="E307" s="3" t="s">
        <v>61</v>
      </c>
      <c r="F307" s="2">
        <v>310620</v>
      </c>
      <c r="G307" s="3" t="s">
        <v>15</v>
      </c>
      <c r="H307" s="2">
        <v>4</v>
      </c>
      <c r="I307" s="2">
        <v>6</v>
      </c>
      <c r="J307" s="2">
        <v>1</v>
      </c>
      <c r="K307" s="3" t="s">
        <v>16</v>
      </c>
      <c r="L307" s="8">
        <v>21</v>
      </c>
      <c r="M307" s="5">
        <v>210928.98</v>
      </c>
      <c r="N307" s="5">
        <v>38073.43</v>
      </c>
      <c r="O307" s="8">
        <v>43</v>
      </c>
      <c r="P307" s="5">
        <v>494919.83880000003</v>
      </c>
      <c r="Q307" s="5">
        <v>22271.392800000001</v>
      </c>
      <c r="R307" s="8">
        <v>50.499999999999993</v>
      </c>
      <c r="S307" s="5">
        <v>581243.06700000004</v>
      </c>
      <c r="T307" s="5">
        <v>26155.937999999998</v>
      </c>
      <c r="U307" s="5">
        <v>11509.7637</v>
      </c>
    </row>
    <row r="308" spans="1:21" x14ac:dyDescent="0.25">
      <c r="A308" s="2">
        <v>3103</v>
      </c>
      <c r="B308" s="3" t="s">
        <v>52</v>
      </c>
      <c r="C308" s="3" t="s">
        <v>15</v>
      </c>
      <c r="D308" s="2">
        <v>31021</v>
      </c>
      <c r="E308" s="3" t="s">
        <v>61</v>
      </c>
      <c r="F308" s="2">
        <v>310620</v>
      </c>
      <c r="G308" s="3" t="s">
        <v>15</v>
      </c>
      <c r="H308" s="2">
        <v>4</v>
      </c>
      <c r="I308" s="2">
        <v>6</v>
      </c>
      <c r="J308" s="2">
        <v>2</v>
      </c>
      <c r="K308" s="3" t="s">
        <v>22</v>
      </c>
      <c r="L308" s="8">
        <v>11</v>
      </c>
      <c r="M308" s="5">
        <v>11959.3</v>
      </c>
      <c r="N308" s="5">
        <v>2154.2399999999998</v>
      </c>
      <c r="O308" s="8">
        <v>11.5</v>
      </c>
      <c r="P308" s="5">
        <v>17821.390200000002</v>
      </c>
      <c r="Q308" s="5">
        <v>801.9624</v>
      </c>
      <c r="R308" s="8">
        <v>13.5</v>
      </c>
      <c r="S308" s="5">
        <v>20920.762200000001</v>
      </c>
      <c r="T308" s="5">
        <v>941.43420000000003</v>
      </c>
      <c r="U308" s="5">
        <v>1549.6860999999999</v>
      </c>
    </row>
    <row r="309" spans="1:21" x14ac:dyDescent="0.25">
      <c r="A309" s="2">
        <v>3103</v>
      </c>
      <c r="B309" s="3" t="s">
        <v>52</v>
      </c>
      <c r="C309" s="3" t="s">
        <v>15</v>
      </c>
      <c r="D309" s="2">
        <v>31021</v>
      </c>
      <c r="E309" s="3" t="s">
        <v>61</v>
      </c>
      <c r="F309" s="2">
        <v>310620</v>
      </c>
      <c r="G309" s="3" t="s">
        <v>15</v>
      </c>
      <c r="H309" s="2">
        <v>4</v>
      </c>
      <c r="I309" s="2">
        <v>6</v>
      </c>
      <c r="J309" s="2">
        <v>3</v>
      </c>
      <c r="K309" s="3" t="s">
        <v>17</v>
      </c>
      <c r="L309" s="8">
        <v>28</v>
      </c>
      <c r="M309" s="5">
        <v>172823.53</v>
      </c>
      <c r="N309" s="5">
        <v>58687.13</v>
      </c>
      <c r="O309" s="8">
        <v>43</v>
      </c>
      <c r="P309" s="5">
        <v>262132.50659999999</v>
      </c>
      <c r="Q309" s="5">
        <v>11795.962799999999</v>
      </c>
      <c r="R309" s="8">
        <v>50.499999999999993</v>
      </c>
      <c r="S309" s="5">
        <v>307853.29259999999</v>
      </c>
      <c r="T309" s="5">
        <v>13853.3982</v>
      </c>
      <c r="U309" s="5">
        <v>6096.1048000000001</v>
      </c>
    </row>
    <row r="310" spans="1:21" x14ac:dyDescent="0.25">
      <c r="A310" s="2">
        <v>3103</v>
      </c>
      <c r="B310" s="3" t="s">
        <v>52</v>
      </c>
      <c r="C310" s="3" t="s">
        <v>15</v>
      </c>
      <c r="D310" s="2">
        <v>31021</v>
      </c>
      <c r="E310" s="3" t="s">
        <v>61</v>
      </c>
      <c r="F310" s="2">
        <v>310620</v>
      </c>
      <c r="G310" s="3" t="s">
        <v>15</v>
      </c>
      <c r="H310" s="2">
        <v>4</v>
      </c>
      <c r="I310" s="2">
        <v>6</v>
      </c>
      <c r="J310" s="2">
        <v>4</v>
      </c>
      <c r="K310" s="3" t="s">
        <v>18</v>
      </c>
      <c r="L310" s="8">
        <v>5</v>
      </c>
      <c r="M310" s="5">
        <v>23930.78</v>
      </c>
      <c r="N310" s="5">
        <v>2417.5300000000002</v>
      </c>
      <c r="O310" s="8">
        <v>7.9999999999999991</v>
      </c>
      <c r="P310" s="5">
        <v>38519.145600000003</v>
      </c>
      <c r="Q310" s="5">
        <v>1733.3616</v>
      </c>
      <c r="R310" s="8">
        <v>9</v>
      </c>
      <c r="S310" s="5">
        <v>43334.038800000002</v>
      </c>
      <c r="T310" s="5">
        <v>1950.0318</v>
      </c>
      <c r="U310" s="5">
        <v>4814.8932000000004</v>
      </c>
    </row>
    <row r="311" spans="1:21" x14ac:dyDescent="0.25">
      <c r="A311" s="2">
        <v>3103</v>
      </c>
      <c r="B311" s="3" t="s">
        <v>52</v>
      </c>
      <c r="C311" s="3" t="s">
        <v>15</v>
      </c>
      <c r="D311" s="2">
        <v>31021</v>
      </c>
      <c r="E311" s="3" t="s">
        <v>61</v>
      </c>
      <c r="F311" s="2">
        <v>310620</v>
      </c>
      <c r="G311" s="3" t="s">
        <v>15</v>
      </c>
      <c r="H311" s="2">
        <v>4</v>
      </c>
      <c r="I311" s="2">
        <v>6</v>
      </c>
      <c r="J311" s="2">
        <v>5</v>
      </c>
      <c r="K311" s="3" t="s">
        <v>20</v>
      </c>
      <c r="L311" s="8">
        <v>3</v>
      </c>
      <c r="M311" s="5">
        <v>11265.13</v>
      </c>
      <c r="N311" s="5">
        <v>1914.88</v>
      </c>
      <c r="O311" s="8">
        <v>3.5000000000000004</v>
      </c>
      <c r="P311" s="5">
        <v>15205.6836</v>
      </c>
      <c r="Q311" s="5">
        <v>684.25559999999996</v>
      </c>
      <c r="R311" s="8">
        <v>3.9999999999999996</v>
      </c>
      <c r="S311" s="5">
        <v>17377.924200000001</v>
      </c>
      <c r="T311" s="5">
        <v>782.00639999999999</v>
      </c>
      <c r="U311" s="5">
        <v>4344.4811</v>
      </c>
    </row>
    <row r="312" spans="1:21" x14ac:dyDescent="0.25">
      <c r="A312" s="2">
        <v>3103</v>
      </c>
      <c r="B312" s="3" t="s">
        <v>52</v>
      </c>
      <c r="C312" s="3" t="s">
        <v>15</v>
      </c>
      <c r="D312" s="2">
        <v>31021</v>
      </c>
      <c r="E312" s="3" t="s">
        <v>61</v>
      </c>
      <c r="F312" s="2">
        <v>313130</v>
      </c>
      <c r="G312" s="3" t="s">
        <v>55</v>
      </c>
      <c r="H312" s="2">
        <v>4</v>
      </c>
      <c r="I312" s="2">
        <v>6</v>
      </c>
      <c r="J312" s="2">
        <v>2</v>
      </c>
      <c r="K312" s="3" t="s">
        <v>22</v>
      </c>
      <c r="L312" s="8">
        <v>1</v>
      </c>
      <c r="M312" s="5">
        <v>2348.42</v>
      </c>
      <c r="N312" s="5">
        <v>0</v>
      </c>
      <c r="O312" s="8">
        <v>0</v>
      </c>
      <c r="P312" s="5">
        <v>0</v>
      </c>
      <c r="Q312" s="5">
        <v>0</v>
      </c>
      <c r="R312" s="8">
        <v>0</v>
      </c>
      <c r="S312" s="5">
        <v>0</v>
      </c>
      <c r="T312" s="5">
        <v>0</v>
      </c>
      <c r="U312" s="5">
        <v>1189.0127</v>
      </c>
    </row>
    <row r="313" spans="1:21" x14ac:dyDescent="0.25">
      <c r="A313" s="2">
        <v>3103</v>
      </c>
      <c r="B313" s="3" t="s">
        <v>52</v>
      </c>
      <c r="C313" s="3" t="s">
        <v>15</v>
      </c>
      <c r="D313" s="2">
        <v>31021</v>
      </c>
      <c r="E313" s="3" t="s">
        <v>61</v>
      </c>
      <c r="F313" s="2">
        <v>313130</v>
      </c>
      <c r="G313" s="3" t="s">
        <v>55</v>
      </c>
      <c r="H313" s="2">
        <v>4</v>
      </c>
      <c r="I313" s="2">
        <v>6</v>
      </c>
      <c r="J313" s="2">
        <v>3</v>
      </c>
      <c r="K313" s="3" t="s">
        <v>17</v>
      </c>
      <c r="L313" s="8">
        <v>1</v>
      </c>
      <c r="M313" s="5">
        <v>8245.94</v>
      </c>
      <c r="N313" s="5">
        <v>0</v>
      </c>
      <c r="O313" s="8">
        <v>0</v>
      </c>
      <c r="P313" s="5">
        <v>0</v>
      </c>
      <c r="Q313" s="5">
        <v>0</v>
      </c>
      <c r="R313" s="8">
        <v>0</v>
      </c>
      <c r="S313" s="5">
        <v>0</v>
      </c>
      <c r="T313" s="5">
        <v>0</v>
      </c>
      <c r="U313" s="5">
        <v>6769.0249999999996</v>
      </c>
    </row>
    <row r="314" spans="1:21" x14ac:dyDescent="0.25">
      <c r="A314" s="2">
        <v>3103</v>
      </c>
      <c r="B314" s="3" t="s">
        <v>52</v>
      </c>
      <c r="C314" s="3" t="s">
        <v>15</v>
      </c>
      <c r="D314" s="2">
        <v>31022</v>
      </c>
      <c r="E314" s="3" t="s">
        <v>62</v>
      </c>
      <c r="F314" s="2">
        <v>310620</v>
      </c>
      <c r="G314" s="3" t="s">
        <v>15</v>
      </c>
      <c r="H314" s="2">
        <v>4</v>
      </c>
      <c r="I314" s="2">
        <v>6</v>
      </c>
      <c r="J314" s="2">
        <v>1</v>
      </c>
      <c r="K314" s="3" t="s">
        <v>16</v>
      </c>
      <c r="L314" s="8">
        <v>28</v>
      </c>
      <c r="M314" s="5">
        <v>326067.14</v>
      </c>
      <c r="N314" s="5">
        <v>38846.67</v>
      </c>
      <c r="O314" s="8">
        <v>33</v>
      </c>
      <c r="P314" s="5">
        <v>379822.20179999998</v>
      </c>
      <c r="Q314" s="5">
        <v>17091.999</v>
      </c>
      <c r="R314" s="8">
        <v>38.5</v>
      </c>
      <c r="S314" s="5">
        <v>443125.90259999997</v>
      </c>
      <c r="T314" s="5">
        <v>19940.665799999999</v>
      </c>
      <c r="U314" s="5">
        <v>11509.7637</v>
      </c>
    </row>
    <row r="315" spans="1:21" x14ac:dyDescent="0.25">
      <c r="A315" s="2">
        <v>3103</v>
      </c>
      <c r="B315" s="3" t="s">
        <v>52</v>
      </c>
      <c r="C315" s="3" t="s">
        <v>15</v>
      </c>
      <c r="D315" s="2">
        <v>31022</v>
      </c>
      <c r="E315" s="3" t="s">
        <v>62</v>
      </c>
      <c r="F315" s="2">
        <v>310620</v>
      </c>
      <c r="G315" s="3" t="s">
        <v>15</v>
      </c>
      <c r="H315" s="2">
        <v>4</v>
      </c>
      <c r="I315" s="2">
        <v>6</v>
      </c>
      <c r="J315" s="2">
        <v>2</v>
      </c>
      <c r="K315" s="3" t="s">
        <v>22</v>
      </c>
      <c r="L315" s="8">
        <v>7</v>
      </c>
      <c r="M315" s="5">
        <v>7909.17</v>
      </c>
      <c r="N315" s="5">
        <v>957.44</v>
      </c>
      <c r="O315" s="8">
        <v>8.5</v>
      </c>
      <c r="P315" s="5">
        <v>13172.3316</v>
      </c>
      <c r="Q315" s="5">
        <v>592.755</v>
      </c>
      <c r="R315" s="8">
        <v>10</v>
      </c>
      <c r="S315" s="5">
        <v>15496.861199999999</v>
      </c>
      <c r="T315" s="5">
        <v>697.35900000000004</v>
      </c>
      <c r="U315" s="5">
        <v>1549.6860999999999</v>
      </c>
    </row>
    <row r="316" spans="1:21" x14ac:dyDescent="0.25">
      <c r="A316" s="2">
        <v>3103</v>
      </c>
      <c r="B316" s="3" t="s">
        <v>52</v>
      </c>
      <c r="C316" s="3" t="s">
        <v>15</v>
      </c>
      <c r="D316" s="2">
        <v>31022</v>
      </c>
      <c r="E316" s="3" t="s">
        <v>62</v>
      </c>
      <c r="F316" s="2">
        <v>310620</v>
      </c>
      <c r="G316" s="3" t="s">
        <v>15</v>
      </c>
      <c r="H316" s="2">
        <v>4</v>
      </c>
      <c r="I316" s="2">
        <v>6</v>
      </c>
      <c r="J316" s="2">
        <v>3</v>
      </c>
      <c r="K316" s="3" t="s">
        <v>17</v>
      </c>
      <c r="L316" s="8">
        <v>21</v>
      </c>
      <c r="M316" s="5">
        <v>121083.5</v>
      </c>
      <c r="N316" s="5">
        <v>23670.2</v>
      </c>
      <c r="O316" s="8">
        <v>32.5</v>
      </c>
      <c r="P316" s="5">
        <v>198123.4062</v>
      </c>
      <c r="Q316" s="5">
        <v>8915.5529999999999</v>
      </c>
      <c r="R316" s="8">
        <v>38.5</v>
      </c>
      <c r="S316" s="5">
        <v>234700.035</v>
      </c>
      <c r="T316" s="5">
        <v>10561.5018</v>
      </c>
      <c r="U316" s="5">
        <v>6096.1048000000001</v>
      </c>
    </row>
    <row r="317" spans="1:21" x14ac:dyDescent="0.25">
      <c r="A317" s="2">
        <v>3103</v>
      </c>
      <c r="B317" s="3" t="s">
        <v>52</v>
      </c>
      <c r="C317" s="3" t="s">
        <v>15</v>
      </c>
      <c r="D317" s="2">
        <v>31022</v>
      </c>
      <c r="E317" s="3" t="s">
        <v>62</v>
      </c>
      <c r="F317" s="2">
        <v>310620</v>
      </c>
      <c r="G317" s="3" t="s">
        <v>15</v>
      </c>
      <c r="H317" s="2">
        <v>4</v>
      </c>
      <c r="I317" s="2">
        <v>6</v>
      </c>
      <c r="J317" s="2">
        <v>4</v>
      </c>
      <c r="K317" s="3" t="s">
        <v>18</v>
      </c>
      <c r="L317" s="8">
        <v>4</v>
      </c>
      <c r="M317" s="5">
        <v>14223.5</v>
      </c>
      <c r="N317" s="5">
        <v>2656.89</v>
      </c>
      <c r="O317" s="8">
        <v>6</v>
      </c>
      <c r="P317" s="5">
        <v>28889.359199999999</v>
      </c>
      <c r="Q317" s="5">
        <v>1300.0211999999999</v>
      </c>
      <c r="R317" s="8">
        <v>7.0000000000000009</v>
      </c>
      <c r="S317" s="5">
        <v>33704.252399999998</v>
      </c>
      <c r="T317" s="5">
        <v>1516.6913999999999</v>
      </c>
      <c r="U317" s="5">
        <v>4814.8932000000004</v>
      </c>
    </row>
    <row r="318" spans="1:21" x14ac:dyDescent="0.25">
      <c r="A318" s="2">
        <v>3103</v>
      </c>
      <c r="B318" s="3" t="s">
        <v>52</v>
      </c>
      <c r="C318" s="3" t="s">
        <v>15</v>
      </c>
      <c r="D318" s="2">
        <v>31022</v>
      </c>
      <c r="E318" s="3" t="s">
        <v>62</v>
      </c>
      <c r="F318" s="2">
        <v>310620</v>
      </c>
      <c r="G318" s="3" t="s">
        <v>15</v>
      </c>
      <c r="H318" s="2">
        <v>4</v>
      </c>
      <c r="I318" s="2">
        <v>6</v>
      </c>
      <c r="J318" s="2">
        <v>5</v>
      </c>
      <c r="K318" s="3" t="s">
        <v>20</v>
      </c>
      <c r="L318" s="8">
        <v>1</v>
      </c>
      <c r="M318" s="5">
        <v>4382.07</v>
      </c>
      <c r="N318" s="5">
        <v>0</v>
      </c>
      <c r="O318" s="8">
        <v>2.5</v>
      </c>
      <c r="P318" s="5">
        <v>10861.203</v>
      </c>
      <c r="Q318" s="5">
        <v>488.75400000000002</v>
      </c>
      <c r="R318" s="8">
        <v>3</v>
      </c>
      <c r="S318" s="5">
        <v>13033.442999999999</v>
      </c>
      <c r="T318" s="5">
        <v>586.50480000000005</v>
      </c>
      <c r="U318" s="5">
        <v>4344.4811</v>
      </c>
    </row>
    <row r="319" spans="1:21" x14ac:dyDescent="0.25">
      <c r="A319" s="2">
        <v>3103</v>
      </c>
      <c r="B319" s="3" t="s">
        <v>52</v>
      </c>
      <c r="C319" s="3" t="s">
        <v>15</v>
      </c>
      <c r="D319" s="2">
        <v>31022</v>
      </c>
      <c r="E319" s="3" t="s">
        <v>62</v>
      </c>
      <c r="F319" s="2">
        <v>313670</v>
      </c>
      <c r="G319" s="3" t="s">
        <v>43</v>
      </c>
      <c r="H319" s="2">
        <v>4</v>
      </c>
      <c r="I319" s="2">
        <v>6</v>
      </c>
      <c r="J319" s="2">
        <v>3</v>
      </c>
      <c r="K319" s="3" t="s">
        <v>17</v>
      </c>
      <c r="L319" s="8">
        <v>1</v>
      </c>
      <c r="M319" s="5">
        <v>5625.06</v>
      </c>
      <c r="N319" s="5">
        <v>550.52</v>
      </c>
      <c r="O319" s="8">
        <v>0</v>
      </c>
      <c r="P319" s="5">
        <v>0</v>
      </c>
      <c r="Q319" s="5">
        <v>0</v>
      </c>
      <c r="R319" s="8">
        <v>0</v>
      </c>
      <c r="S319" s="5">
        <v>0</v>
      </c>
      <c r="T319" s="5">
        <v>0</v>
      </c>
      <c r="U319" s="5">
        <v>6047.5261</v>
      </c>
    </row>
    <row r="320" spans="1:21" x14ac:dyDescent="0.25">
      <c r="A320" s="2">
        <v>3103</v>
      </c>
      <c r="B320" s="3" t="s">
        <v>52</v>
      </c>
      <c r="C320" s="3" t="s">
        <v>15</v>
      </c>
      <c r="D320" s="2">
        <v>31023</v>
      </c>
      <c r="E320" s="3" t="s">
        <v>63</v>
      </c>
      <c r="F320" s="2">
        <v>310620</v>
      </c>
      <c r="G320" s="3" t="s">
        <v>15</v>
      </c>
      <c r="H320" s="2">
        <v>4</v>
      </c>
      <c r="I320" s="2">
        <v>6</v>
      </c>
      <c r="J320" s="2">
        <v>1</v>
      </c>
      <c r="K320" s="3" t="s">
        <v>16</v>
      </c>
      <c r="L320" s="8">
        <v>15</v>
      </c>
      <c r="M320" s="5">
        <v>142294.75</v>
      </c>
      <c r="N320" s="5">
        <v>36263.03</v>
      </c>
      <c r="O320" s="8">
        <v>27</v>
      </c>
      <c r="P320" s="5">
        <v>310763.61959999998</v>
      </c>
      <c r="Q320" s="5">
        <v>13984.3626</v>
      </c>
      <c r="R320" s="8">
        <v>31.5</v>
      </c>
      <c r="S320" s="5">
        <v>362557.5564</v>
      </c>
      <c r="T320" s="5">
        <v>16315.090200000001</v>
      </c>
      <c r="U320" s="5">
        <v>11509.7637</v>
      </c>
    </row>
    <row r="321" spans="1:21" x14ac:dyDescent="0.25">
      <c r="A321" s="2">
        <v>3103</v>
      </c>
      <c r="B321" s="3" t="s">
        <v>52</v>
      </c>
      <c r="C321" s="3" t="s">
        <v>15</v>
      </c>
      <c r="D321" s="2">
        <v>31023</v>
      </c>
      <c r="E321" s="3" t="s">
        <v>63</v>
      </c>
      <c r="F321" s="2">
        <v>310620</v>
      </c>
      <c r="G321" s="3" t="s">
        <v>15</v>
      </c>
      <c r="H321" s="2">
        <v>4</v>
      </c>
      <c r="I321" s="2">
        <v>6</v>
      </c>
      <c r="J321" s="2">
        <v>2</v>
      </c>
      <c r="K321" s="3" t="s">
        <v>22</v>
      </c>
      <c r="L321" s="8">
        <v>2</v>
      </c>
      <c r="M321" s="5">
        <v>957.46</v>
      </c>
      <c r="N321" s="5">
        <v>0</v>
      </c>
      <c r="O321" s="8">
        <v>7.0000000000000009</v>
      </c>
      <c r="P321" s="5">
        <v>10847.802600000001</v>
      </c>
      <c r="Q321" s="5">
        <v>488.15100000000001</v>
      </c>
      <c r="R321" s="8">
        <v>8.5</v>
      </c>
      <c r="S321" s="5">
        <v>13172.3316</v>
      </c>
      <c r="T321" s="5">
        <v>592.755</v>
      </c>
      <c r="U321" s="5">
        <v>1549.6860999999999</v>
      </c>
    </row>
    <row r="322" spans="1:21" x14ac:dyDescent="0.25">
      <c r="A322" s="2">
        <v>3103</v>
      </c>
      <c r="B322" s="3" t="s">
        <v>52</v>
      </c>
      <c r="C322" s="3" t="s">
        <v>15</v>
      </c>
      <c r="D322" s="2">
        <v>31023</v>
      </c>
      <c r="E322" s="3" t="s">
        <v>63</v>
      </c>
      <c r="F322" s="2">
        <v>310620</v>
      </c>
      <c r="G322" s="3" t="s">
        <v>15</v>
      </c>
      <c r="H322" s="2">
        <v>4</v>
      </c>
      <c r="I322" s="2">
        <v>6</v>
      </c>
      <c r="J322" s="2">
        <v>3</v>
      </c>
      <c r="K322" s="3" t="s">
        <v>17</v>
      </c>
      <c r="L322" s="8">
        <v>11</v>
      </c>
      <c r="M322" s="5">
        <v>60177.33</v>
      </c>
      <c r="N322" s="5">
        <v>16892.02</v>
      </c>
      <c r="O322" s="8">
        <v>26.500000000000004</v>
      </c>
      <c r="P322" s="5">
        <v>161546.77739999999</v>
      </c>
      <c r="Q322" s="5">
        <v>7269.6048000000001</v>
      </c>
      <c r="R322" s="8">
        <v>31.5</v>
      </c>
      <c r="S322" s="5">
        <v>192027.30119999999</v>
      </c>
      <c r="T322" s="5">
        <v>8641.2288000000008</v>
      </c>
      <c r="U322" s="5">
        <v>6096.1048000000001</v>
      </c>
    </row>
    <row r="323" spans="1:21" x14ac:dyDescent="0.25">
      <c r="A323" s="2">
        <v>3103</v>
      </c>
      <c r="B323" s="3" t="s">
        <v>52</v>
      </c>
      <c r="C323" s="3" t="s">
        <v>15</v>
      </c>
      <c r="D323" s="2">
        <v>31023</v>
      </c>
      <c r="E323" s="3" t="s">
        <v>63</v>
      </c>
      <c r="F323" s="2">
        <v>310620</v>
      </c>
      <c r="G323" s="3" t="s">
        <v>15</v>
      </c>
      <c r="H323" s="2">
        <v>4</v>
      </c>
      <c r="I323" s="2">
        <v>6</v>
      </c>
      <c r="J323" s="2">
        <v>4</v>
      </c>
      <c r="K323" s="3" t="s">
        <v>18</v>
      </c>
      <c r="L323" s="8">
        <v>3</v>
      </c>
      <c r="M323" s="5">
        <v>19688.990000000002</v>
      </c>
      <c r="N323" s="5">
        <v>2249.98</v>
      </c>
      <c r="O323" s="8">
        <v>5</v>
      </c>
      <c r="P323" s="5">
        <v>24074.466</v>
      </c>
      <c r="Q323" s="5">
        <v>1083.3510000000001</v>
      </c>
      <c r="R323" s="8">
        <v>5.5</v>
      </c>
      <c r="S323" s="5">
        <v>26481.9126</v>
      </c>
      <c r="T323" s="5">
        <v>1191.6858</v>
      </c>
      <c r="U323" s="5">
        <v>4814.8932000000004</v>
      </c>
    </row>
    <row r="324" spans="1:21" x14ac:dyDescent="0.25">
      <c r="A324" s="2">
        <v>3103</v>
      </c>
      <c r="B324" s="3" t="s">
        <v>52</v>
      </c>
      <c r="C324" s="3" t="s">
        <v>15</v>
      </c>
      <c r="D324" s="2">
        <v>31023</v>
      </c>
      <c r="E324" s="3" t="s">
        <v>63</v>
      </c>
      <c r="F324" s="2">
        <v>310620</v>
      </c>
      <c r="G324" s="3" t="s">
        <v>15</v>
      </c>
      <c r="H324" s="2">
        <v>4</v>
      </c>
      <c r="I324" s="2">
        <v>6</v>
      </c>
      <c r="J324" s="2">
        <v>5</v>
      </c>
      <c r="K324" s="3" t="s">
        <v>20</v>
      </c>
      <c r="L324" s="8">
        <v>1</v>
      </c>
      <c r="M324" s="5">
        <v>3471.21</v>
      </c>
      <c r="N324" s="5">
        <v>0</v>
      </c>
      <c r="O324" s="8">
        <v>1.9999999999999998</v>
      </c>
      <c r="P324" s="5">
        <v>8688.9624000000003</v>
      </c>
      <c r="Q324" s="5">
        <v>391.00319999999999</v>
      </c>
      <c r="R324" s="8">
        <v>2.5</v>
      </c>
      <c r="S324" s="5">
        <v>10861.203</v>
      </c>
      <c r="T324" s="5">
        <v>488.75400000000002</v>
      </c>
      <c r="U324" s="5">
        <v>4344.4811</v>
      </c>
    </row>
    <row r="325" spans="1:21" x14ac:dyDescent="0.25">
      <c r="A325" s="2">
        <v>3103</v>
      </c>
      <c r="B325" s="3" t="s">
        <v>52</v>
      </c>
      <c r="C325" s="3" t="s">
        <v>15</v>
      </c>
      <c r="D325" s="2">
        <v>31023</v>
      </c>
      <c r="E325" s="3" t="s">
        <v>63</v>
      </c>
      <c r="F325" s="2">
        <v>313130</v>
      </c>
      <c r="G325" s="3" t="s">
        <v>55</v>
      </c>
      <c r="H325" s="2">
        <v>4</v>
      </c>
      <c r="I325" s="2">
        <v>6</v>
      </c>
      <c r="J325" s="2">
        <v>1</v>
      </c>
      <c r="K325" s="3" t="s">
        <v>16</v>
      </c>
      <c r="L325" s="8">
        <v>2</v>
      </c>
      <c r="M325" s="5">
        <v>8512.9500000000007</v>
      </c>
      <c r="N325" s="5">
        <v>718.08</v>
      </c>
      <c r="O325" s="8">
        <v>0</v>
      </c>
      <c r="P325" s="5">
        <v>0</v>
      </c>
      <c r="Q325" s="5">
        <v>0</v>
      </c>
      <c r="R325" s="8">
        <v>0</v>
      </c>
      <c r="S325" s="5">
        <v>0</v>
      </c>
      <c r="T325" s="5">
        <v>0</v>
      </c>
      <c r="U325" s="5">
        <v>10988.7011</v>
      </c>
    </row>
    <row r="326" spans="1:21" x14ac:dyDescent="0.25">
      <c r="A326" s="2">
        <v>3103</v>
      </c>
      <c r="B326" s="3" t="s">
        <v>52</v>
      </c>
      <c r="C326" s="3" t="s">
        <v>15</v>
      </c>
      <c r="D326" s="2">
        <v>31025</v>
      </c>
      <c r="E326" s="3" t="s">
        <v>64</v>
      </c>
      <c r="F326" s="2">
        <v>310620</v>
      </c>
      <c r="G326" s="3" t="s">
        <v>15</v>
      </c>
      <c r="H326" s="2">
        <v>4</v>
      </c>
      <c r="I326" s="2">
        <v>6</v>
      </c>
      <c r="J326" s="2">
        <v>1</v>
      </c>
      <c r="K326" s="3" t="s">
        <v>16</v>
      </c>
      <c r="L326" s="8">
        <v>42</v>
      </c>
      <c r="M326" s="5">
        <v>555152.1</v>
      </c>
      <c r="N326" s="5">
        <v>83773.679999999993</v>
      </c>
      <c r="O326" s="8">
        <v>53.000000000000007</v>
      </c>
      <c r="P326" s="5">
        <v>610017.47580000001</v>
      </c>
      <c r="Q326" s="5">
        <v>27450.786599999999</v>
      </c>
      <c r="R326" s="8">
        <v>62.499999999999993</v>
      </c>
      <c r="S326" s="5">
        <v>719360.23140000005</v>
      </c>
      <c r="T326" s="5">
        <v>32371.210200000001</v>
      </c>
      <c r="U326" s="5">
        <v>11509.7637</v>
      </c>
    </row>
    <row r="327" spans="1:21" x14ac:dyDescent="0.25">
      <c r="A327" s="2">
        <v>3103</v>
      </c>
      <c r="B327" s="3" t="s">
        <v>52</v>
      </c>
      <c r="C327" s="3" t="s">
        <v>15</v>
      </c>
      <c r="D327" s="2">
        <v>31025</v>
      </c>
      <c r="E327" s="3" t="s">
        <v>64</v>
      </c>
      <c r="F327" s="2">
        <v>310620</v>
      </c>
      <c r="G327" s="3" t="s">
        <v>15</v>
      </c>
      <c r="H327" s="2">
        <v>4</v>
      </c>
      <c r="I327" s="2">
        <v>6</v>
      </c>
      <c r="J327" s="2">
        <v>2</v>
      </c>
      <c r="K327" s="3" t="s">
        <v>22</v>
      </c>
      <c r="L327" s="8">
        <v>15</v>
      </c>
      <c r="M327" s="5">
        <v>26098.45</v>
      </c>
      <c r="N327" s="5">
        <v>18436.439999999999</v>
      </c>
      <c r="O327" s="8">
        <v>14.000000000000002</v>
      </c>
      <c r="P327" s="5">
        <v>21695.605200000002</v>
      </c>
      <c r="Q327" s="5">
        <v>976.30200000000002</v>
      </c>
      <c r="R327" s="8">
        <v>16.5</v>
      </c>
      <c r="S327" s="5">
        <v>25569.820800000001</v>
      </c>
      <c r="T327" s="5">
        <v>1150.6422</v>
      </c>
      <c r="U327" s="5">
        <v>1549.6860999999999</v>
      </c>
    </row>
    <row r="328" spans="1:21" x14ac:dyDescent="0.25">
      <c r="A328" s="2">
        <v>3103</v>
      </c>
      <c r="B328" s="3" t="s">
        <v>52</v>
      </c>
      <c r="C328" s="3" t="s">
        <v>15</v>
      </c>
      <c r="D328" s="2">
        <v>31025</v>
      </c>
      <c r="E328" s="3" t="s">
        <v>64</v>
      </c>
      <c r="F328" s="2">
        <v>310620</v>
      </c>
      <c r="G328" s="3" t="s">
        <v>15</v>
      </c>
      <c r="H328" s="2">
        <v>4</v>
      </c>
      <c r="I328" s="2">
        <v>6</v>
      </c>
      <c r="J328" s="2">
        <v>3</v>
      </c>
      <c r="K328" s="3" t="s">
        <v>17</v>
      </c>
      <c r="L328" s="8">
        <v>49</v>
      </c>
      <c r="M328" s="5">
        <v>295201.52</v>
      </c>
      <c r="N328" s="5">
        <v>163744.82</v>
      </c>
      <c r="O328" s="8">
        <v>53.000000000000007</v>
      </c>
      <c r="P328" s="5">
        <v>323093.55420000001</v>
      </c>
      <c r="Q328" s="5">
        <v>14539.2102</v>
      </c>
      <c r="R328" s="8">
        <v>62.000000000000007</v>
      </c>
      <c r="S328" s="5">
        <v>377958.49739999999</v>
      </c>
      <c r="T328" s="5">
        <v>17008.1322</v>
      </c>
      <c r="U328" s="5">
        <v>6096.1048000000001</v>
      </c>
    </row>
    <row r="329" spans="1:21" x14ac:dyDescent="0.25">
      <c r="A329" s="2">
        <v>3103</v>
      </c>
      <c r="B329" s="3" t="s">
        <v>52</v>
      </c>
      <c r="C329" s="3" t="s">
        <v>15</v>
      </c>
      <c r="D329" s="2">
        <v>31025</v>
      </c>
      <c r="E329" s="3" t="s">
        <v>64</v>
      </c>
      <c r="F329" s="2">
        <v>310620</v>
      </c>
      <c r="G329" s="3" t="s">
        <v>15</v>
      </c>
      <c r="H329" s="2">
        <v>4</v>
      </c>
      <c r="I329" s="2">
        <v>6</v>
      </c>
      <c r="J329" s="2">
        <v>4</v>
      </c>
      <c r="K329" s="3" t="s">
        <v>18</v>
      </c>
      <c r="L329" s="8">
        <v>10</v>
      </c>
      <c r="M329" s="5">
        <v>49187.21</v>
      </c>
      <c r="N329" s="5">
        <v>1196.8</v>
      </c>
      <c r="O329" s="8">
        <v>9.5</v>
      </c>
      <c r="P329" s="5">
        <v>45741.485399999998</v>
      </c>
      <c r="Q329" s="5">
        <v>2058.3665999999998</v>
      </c>
      <c r="R329" s="8">
        <v>11.5</v>
      </c>
      <c r="S329" s="5">
        <v>55371.271800000002</v>
      </c>
      <c r="T329" s="5">
        <v>2491.7069999999999</v>
      </c>
      <c r="U329" s="5">
        <v>4814.8932000000004</v>
      </c>
    </row>
    <row r="330" spans="1:21" x14ac:dyDescent="0.25">
      <c r="A330" s="2">
        <v>3103</v>
      </c>
      <c r="B330" s="3" t="s">
        <v>52</v>
      </c>
      <c r="C330" s="3" t="s">
        <v>15</v>
      </c>
      <c r="D330" s="2">
        <v>31025</v>
      </c>
      <c r="E330" s="3" t="s">
        <v>64</v>
      </c>
      <c r="F330" s="2">
        <v>310620</v>
      </c>
      <c r="G330" s="3" t="s">
        <v>15</v>
      </c>
      <c r="H330" s="2">
        <v>4</v>
      </c>
      <c r="I330" s="2">
        <v>6</v>
      </c>
      <c r="J330" s="2">
        <v>5</v>
      </c>
      <c r="K330" s="3" t="s">
        <v>20</v>
      </c>
      <c r="L330" s="8">
        <v>4</v>
      </c>
      <c r="M330" s="5">
        <v>16295.7</v>
      </c>
      <c r="N330" s="5">
        <v>0</v>
      </c>
      <c r="O330" s="8">
        <v>3.9999999999999996</v>
      </c>
      <c r="P330" s="5">
        <v>17377.924200000001</v>
      </c>
      <c r="Q330" s="5">
        <v>782.00639999999999</v>
      </c>
      <c r="R330" s="8">
        <v>4.5</v>
      </c>
      <c r="S330" s="5">
        <v>19550.164799999999</v>
      </c>
      <c r="T330" s="5">
        <v>879.75720000000001</v>
      </c>
      <c r="U330" s="5">
        <v>4344.4811</v>
      </c>
    </row>
    <row r="331" spans="1:21" x14ac:dyDescent="0.25">
      <c r="A331" s="2">
        <v>3103</v>
      </c>
      <c r="B331" s="3" t="s">
        <v>52</v>
      </c>
      <c r="C331" s="3" t="s">
        <v>15</v>
      </c>
      <c r="D331" s="2">
        <v>31025</v>
      </c>
      <c r="E331" s="3" t="s">
        <v>64</v>
      </c>
      <c r="F331" s="2">
        <v>316720</v>
      </c>
      <c r="G331" s="3" t="s">
        <v>56</v>
      </c>
      <c r="H331" s="2">
        <v>4</v>
      </c>
      <c r="I331" s="2">
        <v>6</v>
      </c>
      <c r="J331" s="2">
        <v>3</v>
      </c>
      <c r="K331" s="3" t="s">
        <v>17</v>
      </c>
      <c r="L331" s="8">
        <v>2</v>
      </c>
      <c r="M331" s="5">
        <v>9764.7000000000007</v>
      </c>
      <c r="N331" s="5">
        <v>2872.32</v>
      </c>
      <c r="O331" s="8">
        <v>0</v>
      </c>
      <c r="P331" s="5">
        <v>0</v>
      </c>
      <c r="Q331" s="5">
        <v>0</v>
      </c>
      <c r="R331" s="8">
        <v>0</v>
      </c>
      <c r="S331" s="5">
        <v>0</v>
      </c>
      <c r="T331" s="5">
        <v>0</v>
      </c>
      <c r="U331" s="5">
        <v>5611.0918000000001</v>
      </c>
    </row>
    <row r="332" spans="1:21" x14ac:dyDescent="0.25">
      <c r="A332" s="2">
        <v>3103</v>
      </c>
      <c r="B332" s="3" t="s">
        <v>52</v>
      </c>
      <c r="C332" s="3" t="s">
        <v>65</v>
      </c>
      <c r="D332" s="2">
        <v>31019</v>
      </c>
      <c r="E332" s="3" t="s">
        <v>66</v>
      </c>
      <c r="F332" s="2">
        <v>310620</v>
      </c>
      <c r="G332" s="3" t="s">
        <v>15</v>
      </c>
      <c r="H332" s="2">
        <v>4</v>
      </c>
      <c r="I332" s="2">
        <v>6</v>
      </c>
      <c r="J332" s="2">
        <v>1</v>
      </c>
      <c r="K332" s="3" t="s">
        <v>16</v>
      </c>
      <c r="L332" s="8">
        <v>50</v>
      </c>
      <c r="M332" s="5">
        <v>482343.13</v>
      </c>
      <c r="N332" s="5">
        <v>45219.040000000001</v>
      </c>
      <c r="O332" s="8">
        <v>34.5</v>
      </c>
      <c r="P332" s="5">
        <v>397086.84779999999</v>
      </c>
      <c r="Q332" s="5">
        <v>17868.9084</v>
      </c>
      <c r="R332" s="8">
        <v>40.5</v>
      </c>
      <c r="S332" s="5">
        <v>466145.43</v>
      </c>
      <c r="T332" s="5">
        <v>20976.5442</v>
      </c>
      <c r="U332" s="5">
        <v>11509.7637</v>
      </c>
    </row>
    <row r="333" spans="1:21" x14ac:dyDescent="0.25">
      <c r="A333" s="2">
        <v>3103</v>
      </c>
      <c r="B333" s="3" t="s">
        <v>52</v>
      </c>
      <c r="C333" s="3" t="s">
        <v>65</v>
      </c>
      <c r="D333" s="2">
        <v>31019</v>
      </c>
      <c r="E333" s="3" t="s">
        <v>66</v>
      </c>
      <c r="F333" s="2">
        <v>310620</v>
      </c>
      <c r="G333" s="3" t="s">
        <v>15</v>
      </c>
      <c r="H333" s="2">
        <v>4</v>
      </c>
      <c r="I333" s="2">
        <v>6</v>
      </c>
      <c r="J333" s="2">
        <v>2</v>
      </c>
      <c r="K333" s="3" t="s">
        <v>22</v>
      </c>
      <c r="L333" s="8">
        <v>4</v>
      </c>
      <c r="M333" s="5">
        <v>3483.22</v>
      </c>
      <c r="N333" s="5">
        <v>957.44</v>
      </c>
      <c r="O333" s="8">
        <v>9</v>
      </c>
      <c r="P333" s="5">
        <v>13947.1746</v>
      </c>
      <c r="Q333" s="5">
        <v>627.62279999999998</v>
      </c>
      <c r="R333" s="8">
        <v>10.5</v>
      </c>
      <c r="S333" s="5">
        <v>16271.7042</v>
      </c>
      <c r="T333" s="5">
        <v>732.22680000000003</v>
      </c>
      <c r="U333" s="5">
        <v>1549.6860999999999</v>
      </c>
    </row>
    <row r="334" spans="1:21" x14ac:dyDescent="0.25">
      <c r="A334" s="2">
        <v>3103</v>
      </c>
      <c r="B334" s="3" t="s">
        <v>52</v>
      </c>
      <c r="C334" s="3" t="s">
        <v>65</v>
      </c>
      <c r="D334" s="2">
        <v>31019</v>
      </c>
      <c r="E334" s="3" t="s">
        <v>66</v>
      </c>
      <c r="F334" s="2">
        <v>310620</v>
      </c>
      <c r="G334" s="3" t="s">
        <v>15</v>
      </c>
      <c r="H334" s="2">
        <v>4</v>
      </c>
      <c r="I334" s="2">
        <v>6</v>
      </c>
      <c r="J334" s="2">
        <v>3</v>
      </c>
      <c r="K334" s="3" t="s">
        <v>17</v>
      </c>
      <c r="L334" s="8">
        <v>4</v>
      </c>
      <c r="M334" s="5">
        <v>19468.830000000002</v>
      </c>
      <c r="N334" s="5">
        <v>6295.16</v>
      </c>
      <c r="O334" s="8">
        <v>34</v>
      </c>
      <c r="P334" s="5">
        <v>207267.56340000001</v>
      </c>
      <c r="Q334" s="5">
        <v>9327.0401999999995</v>
      </c>
      <c r="R334" s="8">
        <v>40</v>
      </c>
      <c r="S334" s="5">
        <v>243844.19219999999</v>
      </c>
      <c r="T334" s="5">
        <v>10972.9884</v>
      </c>
      <c r="U334" s="5">
        <v>6096.1048000000001</v>
      </c>
    </row>
    <row r="335" spans="1:21" x14ac:dyDescent="0.25">
      <c r="A335" s="2">
        <v>3103</v>
      </c>
      <c r="B335" s="3" t="s">
        <v>52</v>
      </c>
      <c r="C335" s="3" t="s">
        <v>65</v>
      </c>
      <c r="D335" s="2">
        <v>31019</v>
      </c>
      <c r="E335" s="3" t="s">
        <v>66</v>
      </c>
      <c r="F335" s="2">
        <v>310620</v>
      </c>
      <c r="G335" s="3" t="s">
        <v>15</v>
      </c>
      <c r="H335" s="2">
        <v>4</v>
      </c>
      <c r="I335" s="2">
        <v>6</v>
      </c>
      <c r="J335" s="2">
        <v>4</v>
      </c>
      <c r="K335" s="3" t="s">
        <v>18</v>
      </c>
      <c r="L335" s="8">
        <v>0</v>
      </c>
      <c r="M335" s="5">
        <v>0</v>
      </c>
      <c r="N335" s="5">
        <v>0</v>
      </c>
      <c r="O335" s="8">
        <v>6</v>
      </c>
      <c r="P335" s="5">
        <v>28889.359199999999</v>
      </c>
      <c r="Q335" s="5">
        <v>1300.0211999999999</v>
      </c>
      <c r="R335" s="8">
        <v>7.5</v>
      </c>
      <c r="S335" s="5">
        <v>36111.699000000001</v>
      </c>
      <c r="T335" s="5">
        <v>1625.0262</v>
      </c>
      <c r="U335" s="5">
        <v>4814.8932000000004</v>
      </c>
    </row>
    <row r="336" spans="1:21" x14ac:dyDescent="0.25">
      <c r="A336" s="2">
        <v>3103</v>
      </c>
      <c r="B336" s="3" t="s">
        <v>52</v>
      </c>
      <c r="C336" s="3" t="s">
        <v>65</v>
      </c>
      <c r="D336" s="2">
        <v>31019</v>
      </c>
      <c r="E336" s="3" t="s">
        <v>66</v>
      </c>
      <c r="F336" s="2">
        <v>310620</v>
      </c>
      <c r="G336" s="3" t="s">
        <v>15</v>
      </c>
      <c r="H336" s="2">
        <v>4</v>
      </c>
      <c r="I336" s="2">
        <v>6</v>
      </c>
      <c r="J336" s="2">
        <v>5</v>
      </c>
      <c r="K336" s="3" t="s">
        <v>20</v>
      </c>
      <c r="L336" s="8">
        <v>6</v>
      </c>
      <c r="M336" s="5">
        <v>21740.65</v>
      </c>
      <c r="N336" s="5">
        <v>0</v>
      </c>
      <c r="O336" s="8">
        <v>2.5</v>
      </c>
      <c r="P336" s="5">
        <v>10861.203</v>
      </c>
      <c r="Q336" s="5">
        <v>488.75400000000002</v>
      </c>
      <c r="R336" s="8">
        <v>3</v>
      </c>
      <c r="S336" s="5">
        <v>13033.442999999999</v>
      </c>
      <c r="T336" s="5">
        <v>586.50480000000005</v>
      </c>
      <c r="U336" s="5">
        <v>4344.4811</v>
      </c>
    </row>
    <row r="337" spans="1:21" x14ac:dyDescent="0.25">
      <c r="A337" s="2">
        <v>3103</v>
      </c>
      <c r="B337" s="3" t="s">
        <v>52</v>
      </c>
      <c r="C337" s="3" t="s">
        <v>65</v>
      </c>
      <c r="D337" s="2">
        <v>31019</v>
      </c>
      <c r="E337" s="3" t="s">
        <v>66</v>
      </c>
      <c r="F337" s="2">
        <v>316720</v>
      </c>
      <c r="G337" s="3" t="s">
        <v>56</v>
      </c>
      <c r="H337" s="2">
        <v>4</v>
      </c>
      <c r="I337" s="2">
        <v>6</v>
      </c>
      <c r="J337" s="2">
        <v>1</v>
      </c>
      <c r="K337" s="3" t="s">
        <v>16</v>
      </c>
      <c r="L337" s="8">
        <v>1</v>
      </c>
      <c r="M337" s="5">
        <v>9753.24</v>
      </c>
      <c r="N337" s="5">
        <v>3351.04</v>
      </c>
      <c r="O337" s="8">
        <v>0</v>
      </c>
      <c r="P337" s="5">
        <v>0</v>
      </c>
      <c r="Q337" s="5">
        <v>0</v>
      </c>
      <c r="R337" s="8">
        <v>0</v>
      </c>
      <c r="S337" s="5">
        <v>0</v>
      </c>
      <c r="T337" s="5">
        <v>0</v>
      </c>
      <c r="U337" s="5">
        <v>8141.1426000000001</v>
      </c>
    </row>
    <row r="338" spans="1:21" x14ac:dyDescent="0.25">
      <c r="A338" s="2">
        <v>3103</v>
      </c>
      <c r="B338" s="3" t="s">
        <v>52</v>
      </c>
      <c r="C338" s="3" t="s">
        <v>65</v>
      </c>
      <c r="D338" s="2">
        <v>31019</v>
      </c>
      <c r="E338" s="3" t="s">
        <v>66</v>
      </c>
      <c r="F338" s="2">
        <v>316720</v>
      </c>
      <c r="G338" s="3" t="s">
        <v>56</v>
      </c>
      <c r="H338" s="2">
        <v>4</v>
      </c>
      <c r="I338" s="2">
        <v>6</v>
      </c>
      <c r="J338" s="2">
        <v>3</v>
      </c>
      <c r="K338" s="3" t="s">
        <v>17</v>
      </c>
      <c r="L338" s="8">
        <v>1</v>
      </c>
      <c r="M338" s="5">
        <v>7222.28</v>
      </c>
      <c r="N338" s="5">
        <v>957.44</v>
      </c>
      <c r="O338" s="8">
        <v>0</v>
      </c>
      <c r="P338" s="5">
        <v>0</v>
      </c>
      <c r="Q338" s="5">
        <v>0</v>
      </c>
      <c r="R338" s="8">
        <v>0</v>
      </c>
      <c r="S338" s="5">
        <v>0</v>
      </c>
      <c r="T338" s="5">
        <v>0</v>
      </c>
      <c r="U338" s="5">
        <v>5611.0918000000001</v>
      </c>
    </row>
    <row r="339" spans="1:21" x14ac:dyDescent="0.25">
      <c r="A339" s="2">
        <v>3103</v>
      </c>
      <c r="B339" s="3" t="s">
        <v>52</v>
      </c>
      <c r="C339" s="3" t="s">
        <v>65</v>
      </c>
      <c r="D339" s="2">
        <v>31019</v>
      </c>
      <c r="E339" s="3" t="s">
        <v>66</v>
      </c>
      <c r="F339" s="2">
        <v>317020</v>
      </c>
      <c r="G339" s="3" t="s">
        <v>25</v>
      </c>
      <c r="H339" s="2">
        <v>4</v>
      </c>
      <c r="I339" s="2">
        <v>6</v>
      </c>
      <c r="J339" s="2">
        <v>1</v>
      </c>
      <c r="K339" s="3" t="s">
        <v>16</v>
      </c>
      <c r="L339" s="8">
        <v>1</v>
      </c>
      <c r="M339" s="5">
        <v>39057.620000000003</v>
      </c>
      <c r="N339" s="5">
        <v>0</v>
      </c>
      <c r="O339" s="8">
        <v>0</v>
      </c>
      <c r="P339" s="5">
        <v>0</v>
      </c>
      <c r="Q339" s="5">
        <v>0</v>
      </c>
      <c r="R339" s="8">
        <v>0</v>
      </c>
      <c r="S339" s="5">
        <v>0</v>
      </c>
      <c r="T339" s="5">
        <v>0</v>
      </c>
      <c r="U339" s="5">
        <v>13886.141299999999</v>
      </c>
    </row>
    <row r="340" spans="1:21" x14ac:dyDescent="0.25">
      <c r="A340" s="2">
        <v>3103</v>
      </c>
      <c r="B340" s="3" t="s">
        <v>52</v>
      </c>
      <c r="C340" s="3" t="s">
        <v>65</v>
      </c>
      <c r="D340" s="2">
        <v>31024</v>
      </c>
      <c r="E340" s="3" t="s">
        <v>56</v>
      </c>
      <c r="F340" s="2">
        <v>310620</v>
      </c>
      <c r="G340" s="3" t="s">
        <v>15</v>
      </c>
      <c r="H340" s="2">
        <v>4</v>
      </c>
      <c r="I340" s="2">
        <v>6</v>
      </c>
      <c r="J340" s="2">
        <v>1</v>
      </c>
      <c r="K340" s="3" t="s">
        <v>16</v>
      </c>
      <c r="L340" s="8">
        <v>45</v>
      </c>
      <c r="M340" s="5">
        <v>638114.11</v>
      </c>
      <c r="N340" s="5">
        <v>86965.38</v>
      </c>
      <c r="O340" s="8">
        <v>3.9999999999999996</v>
      </c>
      <c r="P340" s="5">
        <v>46039.054799999998</v>
      </c>
      <c r="Q340" s="5">
        <v>2071.7574</v>
      </c>
      <c r="R340" s="8">
        <v>4.5</v>
      </c>
      <c r="S340" s="5">
        <v>51793.936800000003</v>
      </c>
      <c r="T340" s="5">
        <v>2330.7269999999999</v>
      </c>
      <c r="U340" s="5">
        <v>11509.7637</v>
      </c>
    </row>
    <row r="341" spans="1:21" x14ac:dyDescent="0.25">
      <c r="A341" s="2">
        <v>3103</v>
      </c>
      <c r="B341" s="3" t="s">
        <v>52</v>
      </c>
      <c r="C341" s="3" t="s">
        <v>65</v>
      </c>
      <c r="D341" s="2">
        <v>31024</v>
      </c>
      <c r="E341" s="3" t="s">
        <v>56</v>
      </c>
      <c r="F341" s="2">
        <v>310620</v>
      </c>
      <c r="G341" s="3" t="s">
        <v>15</v>
      </c>
      <c r="H341" s="2">
        <v>4</v>
      </c>
      <c r="I341" s="2">
        <v>6</v>
      </c>
      <c r="J341" s="2">
        <v>2</v>
      </c>
      <c r="K341" s="3" t="s">
        <v>22</v>
      </c>
      <c r="L341" s="8">
        <v>7</v>
      </c>
      <c r="M341" s="5">
        <v>11240.7</v>
      </c>
      <c r="N341" s="5">
        <v>7292.9</v>
      </c>
      <c r="O341" s="8">
        <v>22</v>
      </c>
      <c r="P341" s="5">
        <v>34093.094400000002</v>
      </c>
      <c r="Q341" s="5">
        <v>1534.1892</v>
      </c>
      <c r="R341" s="8">
        <v>25.999999999999996</v>
      </c>
      <c r="S341" s="5">
        <v>40291.838400000001</v>
      </c>
      <c r="T341" s="5">
        <v>1813.1328000000001</v>
      </c>
      <c r="U341" s="5">
        <v>1549.6860999999999</v>
      </c>
    </row>
    <row r="342" spans="1:21" x14ac:dyDescent="0.25">
      <c r="A342" s="2">
        <v>3103</v>
      </c>
      <c r="B342" s="3" t="s">
        <v>52</v>
      </c>
      <c r="C342" s="3" t="s">
        <v>65</v>
      </c>
      <c r="D342" s="2">
        <v>31024</v>
      </c>
      <c r="E342" s="3" t="s">
        <v>56</v>
      </c>
      <c r="F342" s="2">
        <v>310620</v>
      </c>
      <c r="G342" s="3" t="s">
        <v>15</v>
      </c>
      <c r="H342" s="2">
        <v>4</v>
      </c>
      <c r="I342" s="2">
        <v>6</v>
      </c>
      <c r="J342" s="2">
        <v>3</v>
      </c>
      <c r="K342" s="3" t="s">
        <v>17</v>
      </c>
      <c r="L342" s="8">
        <v>6</v>
      </c>
      <c r="M342" s="5">
        <v>34157.83</v>
      </c>
      <c r="N342" s="5">
        <v>9678.7099999999991</v>
      </c>
      <c r="O342" s="8">
        <v>0</v>
      </c>
      <c r="P342" s="5">
        <v>0</v>
      </c>
      <c r="Q342" s="5">
        <v>0</v>
      </c>
      <c r="R342" s="8">
        <v>0</v>
      </c>
      <c r="S342" s="5">
        <v>0</v>
      </c>
      <c r="T342" s="5">
        <v>0</v>
      </c>
      <c r="U342" s="5">
        <v>6096.1048000000001</v>
      </c>
    </row>
    <row r="343" spans="1:21" x14ac:dyDescent="0.25">
      <c r="A343" s="2">
        <v>3103</v>
      </c>
      <c r="B343" s="3" t="s">
        <v>52</v>
      </c>
      <c r="C343" s="3" t="s">
        <v>65</v>
      </c>
      <c r="D343" s="2">
        <v>31024</v>
      </c>
      <c r="E343" s="3" t="s">
        <v>56</v>
      </c>
      <c r="F343" s="2">
        <v>310620</v>
      </c>
      <c r="G343" s="3" t="s">
        <v>15</v>
      </c>
      <c r="H343" s="2">
        <v>4</v>
      </c>
      <c r="I343" s="2">
        <v>6</v>
      </c>
      <c r="J343" s="2">
        <v>4</v>
      </c>
      <c r="K343" s="3" t="s">
        <v>18</v>
      </c>
      <c r="L343" s="8">
        <v>8</v>
      </c>
      <c r="M343" s="5">
        <v>25867.35</v>
      </c>
      <c r="N343" s="5">
        <v>957.44</v>
      </c>
      <c r="O343" s="8">
        <v>15</v>
      </c>
      <c r="P343" s="5">
        <v>72223.398000000001</v>
      </c>
      <c r="Q343" s="5">
        <v>3250.0529999999999</v>
      </c>
      <c r="R343" s="8">
        <v>18</v>
      </c>
      <c r="S343" s="5">
        <v>86668.077600000004</v>
      </c>
      <c r="T343" s="5">
        <v>3900.0636</v>
      </c>
      <c r="U343" s="5">
        <v>4814.8932000000004</v>
      </c>
    </row>
    <row r="344" spans="1:21" x14ac:dyDescent="0.25">
      <c r="A344" s="2">
        <v>3103</v>
      </c>
      <c r="B344" s="3" t="s">
        <v>52</v>
      </c>
      <c r="C344" s="3" t="s">
        <v>65</v>
      </c>
      <c r="D344" s="2">
        <v>31024</v>
      </c>
      <c r="E344" s="3" t="s">
        <v>56</v>
      </c>
      <c r="F344" s="2">
        <v>310620</v>
      </c>
      <c r="G344" s="3" t="s">
        <v>15</v>
      </c>
      <c r="H344" s="2">
        <v>4</v>
      </c>
      <c r="I344" s="2">
        <v>6</v>
      </c>
      <c r="J344" s="2">
        <v>5</v>
      </c>
      <c r="K344" s="3" t="s">
        <v>20</v>
      </c>
      <c r="L344" s="8">
        <v>5</v>
      </c>
      <c r="M344" s="5">
        <v>22890.48</v>
      </c>
      <c r="N344" s="5">
        <v>0</v>
      </c>
      <c r="O344" s="8">
        <v>6.4999999999999991</v>
      </c>
      <c r="P344" s="5">
        <v>28239.127199999999</v>
      </c>
      <c r="Q344" s="5">
        <v>1270.761</v>
      </c>
      <c r="R344" s="8">
        <v>7.5</v>
      </c>
      <c r="S344" s="5">
        <v>32583.608400000001</v>
      </c>
      <c r="T344" s="5">
        <v>1466.2626</v>
      </c>
      <c r="U344" s="5">
        <v>4344.4811</v>
      </c>
    </row>
    <row r="345" spans="1:21" x14ac:dyDescent="0.25">
      <c r="A345" s="2">
        <v>3103</v>
      </c>
      <c r="B345" s="3" t="s">
        <v>52</v>
      </c>
      <c r="C345" s="3" t="s">
        <v>65</v>
      </c>
      <c r="D345" s="2">
        <v>31024</v>
      </c>
      <c r="E345" s="3" t="s">
        <v>56</v>
      </c>
      <c r="F345" s="2">
        <v>316470</v>
      </c>
      <c r="G345" s="3" t="s">
        <v>24</v>
      </c>
      <c r="H345" s="2">
        <v>4</v>
      </c>
      <c r="I345" s="2">
        <v>6</v>
      </c>
      <c r="J345" s="2">
        <v>4</v>
      </c>
      <c r="K345" s="3" t="s">
        <v>18</v>
      </c>
      <c r="L345" s="8">
        <v>1</v>
      </c>
      <c r="M345" s="5">
        <v>1351.21</v>
      </c>
      <c r="N345" s="5">
        <v>0</v>
      </c>
      <c r="O345" s="8">
        <v>0</v>
      </c>
      <c r="P345" s="5">
        <v>0</v>
      </c>
      <c r="Q345" s="5">
        <v>0</v>
      </c>
      <c r="R345" s="8">
        <v>0</v>
      </c>
      <c r="S345" s="5">
        <v>0</v>
      </c>
      <c r="T345" s="5">
        <v>0</v>
      </c>
      <c r="U345" s="5">
        <v>4273.1481999999996</v>
      </c>
    </row>
    <row r="346" spans="1:21" x14ac:dyDescent="0.25">
      <c r="A346" s="2">
        <v>3103</v>
      </c>
      <c r="B346" s="3" t="s">
        <v>52</v>
      </c>
      <c r="C346" s="3" t="s">
        <v>65</v>
      </c>
      <c r="D346" s="2">
        <v>31024</v>
      </c>
      <c r="E346" s="3" t="s">
        <v>56</v>
      </c>
      <c r="F346" s="2">
        <v>316720</v>
      </c>
      <c r="G346" s="3" t="s">
        <v>56</v>
      </c>
      <c r="H346" s="2">
        <v>4</v>
      </c>
      <c r="I346" s="2">
        <v>6</v>
      </c>
      <c r="J346" s="2">
        <v>1</v>
      </c>
      <c r="K346" s="3" t="s">
        <v>16</v>
      </c>
      <c r="L346" s="8">
        <v>60</v>
      </c>
      <c r="M346" s="5">
        <v>513803.35</v>
      </c>
      <c r="N346" s="5">
        <v>61754.879999999997</v>
      </c>
      <c r="O346" s="8">
        <v>79.5</v>
      </c>
      <c r="P346" s="5">
        <v>647220.83700000006</v>
      </c>
      <c r="Q346" s="5">
        <v>29124.9378</v>
      </c>
      <c r="R346" s="8">
        <v>94</v>
      </c>
      <c r="S346" s="5">
        <v>765267.4044</v>
      </c>
      <c r="T346" s="5">
        <v>34437.033000000003</v>
      </c>
      <c r="U346" s="5">
        <v>8141.1426000000001</v>
      </c>
    </row>
    <row r="347" spans="1:21" x14ac:dyDescent="0.25">
      <c r="A347" s="2">
        <v>3103</v>
      </c>
      <c r="B347" s="3" t="s">
        <v>52</v>
      </c>
      <c r="C347" s="3" t="s">
        <v>65</v>
      </c>
      <c r="D347" s="2">
        <v>31024</v>
      </c>
      <c r="E347" s="3" t="s">
        <v>56</v>
      </c>
      <c r="F347" s="2">
        <v>316720</v>
      </c>
      <c r="G347" s="3" t="s">
        <v>56</v>
      </c>
      <c r="H347" s="2">
        <v>4</v>
      </c>
      <c r="I347" s="2">
        <v>6</v>
      </c>
      <c r="J347" s="2">
        <v>2</v>
      </c>
      <c r="K347" s="3" t="s">
        <v>22</v>
      </c>
      <c r="L347" s="8">
        <v>4</v>
      </c>
      <c r="M347" s="5">
        <v>1722.56</v>
      </c>
      <c r="N347" s="5">
        <v>0</v>
      </c>
      <c r="O347" s="8">
        <v>0</v>
      </c>
      <c r="P347" s="5">
        <v>0</v>
      </c>
      <c r="Q347" s="5">
        <v>0</v>
      </c>
      <c r="R347" s="8">
        <v>0</v>
      </c>
      <c r="S347" s="5">
        <v>0</v>
      </c>
      <c r="T347" s="5">
        <v>0</v>
      </c>
      <c r="U347" s="5">
        <v>2354.0700000000002</v>
      </c>
    </row>
    <row r="348" spans="1:21" x14ac:dyDescent="0.25">
      <c r="A348" s="2">
        <v>3103</v>
      </c>
      <c r="B348" s="3" t="s">
        <v>52</v>
      </c>
      <c r="C348" s="3" t="s">
        <v>65</v>
      </c>
      <c r="D348" s="2">
        <v>31024</v>
      </c>
      <c r="E348" s="3" t="s">
        <v>56</v>
      </c>
      <c r="F348" s="2">
        <v>316720</v>
      </c>
      <c r="G348" s="3" t="s">
        <v>56</v>
      </c>
      <c r="H348" s="2">
        <v>4</v>
      </c>
      <c r="I348" s="2">
        <v>6</v>
      </c>
      <c r="J348" s="2">
        <v>3</v>
      </c>
      <c r="K348" s="3" t="s">
        <v>17</v>
      </c>
      <c r="L348" s="8">
        <v>73</v>
      </c>
      <c r="M348" s="5">
        <v>399803.98</v>
      </c>
      <c r="N348" s="5">
        <v>86648.320000000007</v>
      </c>
      <c r="O348" s="8">
        <v>83</v>
      </c>
      <c r="P348" s="5">
        <v>465720.61920000002</v>
      </c>
      <c r="Q348" s="5">
        <v>20957.427599999999</v>
      </c>
      <c r="R348" s="8">
        <v>97.999999999999986</v>
      </c>
      <c r="S348" s="5">
        <v>549886.99620000005</v>
      </c>
      <c r="T348" s="5">
        <v>24744.915000000001</v>
      </c>
      <c r="U348" s="5">
        <v>5611.0918000000001</v>
      </c>
    </row>
    <row r="349" spans="1:21" x14ac:dyDescent="0.25">
      <c r="A349" s="2">
        <v>3103</v>
      </c>
      <c r="B349" s="3" t="s">
        <v>52</v>
      </c>
      <c r="C349" s="3" t="s">
        <v>65</v>
      </c>
      <c r="D349" s="2">
        <v>31024</v>
      </c>
      <c r="E349" s="3" t="s">
        <v>56</v>
      </c>
      <c r="F349" s="2">
        <v>317070</v>
      </c>
      <c r="G349" s="3" t="s">
        <v>26</v>
      </c>
      <c r="H349" s="2">
        <v>4</v>
      </c>
      <c r="I349" s="2">
        <v>6</v>
      </c>
      <c r="J349" s="2">
        <v>3</v>
      </c>
      <c r="K349" s="3" t="s">
        <v>17</v>
      </c>
      <c r="L349" s="8">
        <v>1</v>
      </c>
      <c r="M349" s="5">
        <v>4598.6000000000004</v>
      </c>
      <c r="N349" s="5">
        <v>0</v>
      </c>
      <c r="O349" s="8">
        <v>0</v>
      </c>
      <c r="P349" s="5">
        <v>0</v>
      </c>
      <c r="Q349" s="5">
        <v>0</v>
      </c>
      <c r="R349" s="8">
        <v>0</v>
      </c>
      <c r="S349" s="5">
        <v>0</v>
      </c>
      <c r="T349" s="5">
        <v>0</v>
      </c>
      <c r="U349" s="5">
        <v>5611.0918000000001</v>
      </c>
    </row>
    <row r="350" spans="1:21" x14ac:dyDescent="0.25">
      <c r="A350" s="2">
        <v>3103</v>
      </c>
      <c r="B350" s="3" t="s">
        <v>52</v>
      </c>
      <c r="C350" s="3" t="s">
        <v>65</v>
      </c>
      <c r="D350" s="2">
        <v>31024</v>
      </c>
      <c r="E350" s="3" t="s">
        <v>56</v>
      </c>
      <c r="F350" s="2">
        <v>355030</v>
      </c>
      <c r="G350" s="3" t="s">
        <v>30</v>
      </c>
      <c r="H350" s="2">
        <v>4</v>
      </c>
      <c r="I350" s="2">
        <v>6</v>
      </c>
      <c r="J350" s="2">
        <v>1</v>
      </c>
      <c r="K350" s="3" t="s">
        <v>16</v>
      </c>
      <c r="L350" s="8">
        <v>1</v>
      </c>
      <c r="M350" s="5">
        <v>7836.08</v>
      </c>
      <c r="N350" s="5">
        <v>2034.52</v>
      </c>
      <c r="O350" s="8">
        <v>0</v>
      </c>
      <c r="P350" s="5">
        <v>0</v>
      </c>
      <c r="Q350" s="5">
        <v>0</v>
      </c>
      <c r="R350" s="8">
        <v>0</v>
      </c>
      <c r="S350" s="5">
        <v>0</v>
      </c>
      <c r="T350" s="5">
        <v>0</v>
      </c>
      <c r="U350" s="5">
        <v>0</v>
      </c>
    </row>
    <row r="351" spans="1:21" x14ac:dyDescent="0.25">
      <c r="A351" s="2">
        <v>3104</v>
      </c>
      <c r="B351" s="3" t="s">
        <v>67</v>
      </c>
      <c r="C351" s="3" t="s">
        <v>67</v>
      </c>
      <c r="D351" s="2">
        <v>31026</v>
      </c>
      <c r="E351" s="3" t="s">
        <v>68</v>
      </c>
      <c r="F351" s="2">
        <v>310620</v>
      </c>
      <c r="G351" s="3" t="s">
        <v>15</v>
      </c>
      <c r="H351" s="2">
        <v>4</v>
      </c>
      <c r="I351" s="2">
        <v>6</v>
      </c>
      <c r="J351" s="2">
        <v>1</v>
      </c>
      <c r="K351" s="3" t="s">
        <v>16</v>
      </c>
      <c r="L351" s="8">
        <v>37</v>
      </c>
      <c r="M351" s="5">
        <v>297466.58</v>
      </c>
      <c r="N351" s="5">
        <v>42891.66</v>
      </c>
      <c r="O351" s="8">
        <v>34.5</v>
      </c>
      <c r="P351" s="5">
        <v>397086.84779999999</v>
      </c>
      <c r="Q351" s="5">
        <v>17868.9084</v>
      </c>
      <c r="R351" s="8">
        <v>40.5</v>
      </c>
      <c r="S351" s="5">
        <v>466145.43</v>
      </c>
      <c r="T351" s="5">
        <v>20976.5442</v>
      </c>
      <c r="U351" s="5">
        <v>11509.7637</v>
      </c>
    </row>
    <row r="352" spans="1:21" x14ac:dyDescent="0.25">
      <c r="A352" s="2">
        <v>3104</v>
      </c>
      <c r="B352" s="3" t="s">
        <v>67</v>
      </c>
      <c r="C352" s="3" t="s">
        <v>67</v>
      </c>
      <c r="D352" s="2">
        <v>31026</v>
      </c>
      <c r="E352" s="3" t="s">
        <v>68</v>
      </c>
      <c r="F352" s="2">
        <v>310620</v>
      </c>
      <c r="G352" s="3" t="s">
        <v>15</v>
      </c>
      <c r="H352" s="2">
        <v>4</v>
      </c>
      <c r="I352" s="2">
        <v>6</v>
      </c>
      <c r="J352" s="2">
        <v>2</v>
      </c>
      <c r="K352" s="3" t="s">
        <v>22</v>
      </c>
      <c r="L352" s="8">
        <v>2</v>
      </c>
      <c r="M352" s="5">
        <v>857.28</v>
      </c>
      <c r="N352" s="5">
        <v>0</v>
      </c>
      <c r="O352" s="8">
        <v>9</v>
      </c>
      <c r="P352" s="5">
        <v>13947.1746</v>
      </c>
      <c r="Q352" s="5">
        <v>627.62279999999998</v>
      </c>
      <c r="R352" s="8">
        <v>10.5</v>
      </c>
      <c r="S352" s="5">
        <v>16271.7042</v>
      </c>
      <c r="T352" s="5">
        <v>732.22680000000003</v>
      </c>
      <c r="U352" s="5">
        <v>1549.6860999999999</v>
      </c>
    </row>
    <row r="353" spans="1:21" x14ac:dyDescent="0.25">
      <c r="A353" s="2">
        <v>3104</v>
      </c>
      <c r="B353" s="3" t="s">
        <v>67</v>
      </c>
      <c r="C353" s="3" t="s">
        <v>67</v>
      </c>
      <c r="D353" s="2">
        <v>31026</v>
      </c>
      <c r="E353" s="3" t="s">
        <v>68</v>
      </c>
      <c r="F353" s="2">
        <v>310620</v>
      </c>
      <c r="G353" s="3" t="s">
        <v>15</v>
      </c>
      <c r="H353" s="2">
        <v>4</v>
      </c>
      <c r="I353" s="2">
        <v>6</v>
      </c>
      <c r="J353" s="2">
        <v>3</v>
      </c>
      <c r="K353" s="3" t="s">
        <v>17</v>
      </c>
      <c r="L353" s="8">
        <v>8</v>
      </c>
      <c r="M353" s="5">
        <v>48318.879999999997</v>
      </c>
      <c r="N353" s="5">
        <v>7504.04</v>
      </c>
      <c r="O353" s="8">
        <v>34</v>
      </c>
      <c r="P353" s="5">
        <v>207267.56340000001</v>
      </c>
      <c r="Q353" s="5">
        <v>9327.0401999999995</v>
      </c>
      <c r="R353" s="8">
        <v>40</v>
      </c>
      <c r="S353" s="5">
        <v>243844.19219999999</v>
      </c>
      <c r="T353" s="5">
        <v>10972.9884</v>
      </c>
      <c r="U353" s="5">
        <v>6096.1048000000001</v>
      </c>
    </row>
    <row r="354" spans="1:21" x14ac:dyDescent="0.25">
      <c r="A354" s="2">
        <v>3104</v>
      </c>
      <c r="B354" s="3" t="s">
        <v>67</v>
      </c>
      <c r="C354" s="3" t="s">
        <v>67</v>
      </c>
      <c r="D354" s="2">
        <v>31026</v>
      </c>
      <c r="E354" s="3" t="s">
        <v>68</v>
      </c>
      <c r="F354" s="2">
        <v>310620</v>
      </c>
      <c r="G354" s="3" t="s">
        <v>15</v>
      </c>
      <c r="H354" s="2">
        <v>4</v>
      </c>
      <c r="I354" s="2">
        <v>6</v>
      </c>
      <c r="J354" s="2">
        <v>4</v>
      </c>
      <c r="K354" s="3" t="s">
        <v>18</v>
      </c>
      <c r="L354" s="8">
        <v>2</v>
      </c>
      <c r="M354" s="5">
        <v>6910.79</v>
      </c>
      <c r="N354" s="5">
        <v>478.72</v>
      </c>
      <c r="O354" s="8">
        <v>6</v>
      </c>
      <c r="P354" s="5">
        <v>28889.359199999999</v>
      </c>
      <c r="Q354" s="5">
        <v>1300.0211999999999</v>
      </c>
      <c r="R354" s="8">
        <v>7.5</v>
      </c>
      <c r="S354" s="5">
        <v>36111.699000000001</v>
      </c>
      <c r="T354" s="5">
        <v>1625.0262</v>
      </c>
      <c r="U354" s="5">
        <v>4814.8932000000004</v>
      </c>
    </row>
    <row r="355" spans="1:21" x14ac:dyDescent="0.25">
      <c r="A355" s="2">
        <v>3104</v>
      </c>
      <c r="B355" s="3" t="s">
        <v>67</v>
      </c>
      <c r="C355" s="3" t="s">
        <v>67</v>
      </c>
      <c r="D355" s="2">
        <v>31026</v>
      </c>
      <c r="E355" s="3" t="s">
        <v>68</v>
      </c>
      <c r="F355" s="2">
        <v>310620</v>
      </c>
      <c r="G355" s="3" t="s">
        <v>15</v>
      </c>
      <c r="H355" s="2">
        <v>4</v>
      </c>
      <c r="I355" s="2">
        <v>6</v>
      </c>
      <c r="J355" s="2">
        <v>5</v>
      </c>
      <c r="K355" s="3" t="s">
        <v>20</v>
      </c>
      <c r="L355" s="8">
        <v>2</v>
      </c>
      <c r="M355" s="5">
        <v>6994.22</v>
      </c>
      <c r="N355" s="5">
        <v>0</v>
      </c>
      <c r="O355" s="8">
        <v>2.5</v>
      </c>
      <c r="P355" s="5">
        <v>10861.203</v>
      </c>
      <c r="Q355" s="5">
        <v>488.75400000000002</v>
      </c>
      <c r="R355" s="8">
        <v>3</v>
      </c>
      <c r="S355" s="5">
        <v>13033.442999999999</v>
      </c>
      <c r="T355" s="5">
        <v>586.50480000000005</v>
      </c>
      <c r="U355" s="5">
        <v>4344.4811</v>
      </c>
    </row>
    <row r="356" spans="1:21" x14ac:dyDescent="0.25">
      <c r="A356" s="2">
        <v>3104</v>
      </c>
      <c r="B356" s="3" t="s">
        <v>67</v>
      </c>
      <c r="C356" s="3" t="s">
        <v>67</v>
      </c>
      <c r="D356" s="2">
        <v>31026</v>
      </c>
      <c r="E356" s="3" t="s">
        <v>68</v>
      </c>
      <c r="F356" s="2">
        <v>314330</v>
      </c>
      <c r="G356" s="3" t="s">
        <v>69</v>
      </c>
      <c r="H356" s="2">
        <v>4</v>
      </c>
      <c r="I356" s="2">
        <v>6</v>
      </c>
      <c r="J356" s="2">
        <v>3</v>
      </c>
      <c r="K356" s="3" t="s">
        <v>17</v>
      </c>
      <c r="L356" s="8">
        <v>1</v>
      </c>
      <c r="M356" s="5">
        <v>5253.26</v>
      </c>
      <c r="N356" s="5">
        <v>0</v>
      </c>
      <c r="O356" s="8">
        <v>0</v>
      </c>
      <c r="P356" s="5">
        <v>0</v>
      </c>
      <c r="Q356" s="5">
        <v>0</v>
      </c>
      <c r="R356" s="8">
        <v>0</v>
      </c>
      <c r="S356" s="5">
        <v>0</v>
      </c>
      <c r="T356" s="5">
        <v>0</v>
      </c>
      <c r="U356" s="5">
        <v>5828.0763999999999</v>
      </c>
    </row>
    <row r="357" spans="1:21" x14ac:dyDescent="0.25">
      <c r="A357" s="2">
        <v>3104</v>
      </c>
      <c r="B357" s="3" t="s">
        <v>67</v>
      </c>
      <c r="C357" s="3" t="s">
        <v>67</v>
      </c>
      <c r="D357" s="2">
        <v>31026</v>
      </c>
      <c r="E357" s="3" t="s">
        <v>68</v>
      </c>
      <c r="F357" s="2">
        <v>355030</v>
      </c>
      <c r="G357" s="3" t="s">
        <v>30</v>
      </c>
      <c r="H357" s="2">
        <v>4</v>
      </c>
      <c r="I357" s="2">
        <v>6</v>
      </c>
      <c r="J357" s="2">
        <v>1</v>
      </c>
      <c r="K357" s="3" t="s">
        <v>16</v>
      </c>
      <c r="L357" s="8">
        <v>1</v>
      </c>
      <c r="M357" s="5">
        <v>39098.42</v>
      </c>
      <c r="N357" s="5">
        <v>0</v>
      </c>
      <c r="O357" s="8">
        <v>0</v>
      </c>
      <c r="P357" s="5">
        <v>0</v>
      </c>
      <c r="Q357" s="5">
        <v>0</v>
      </c>
      <c r="R357" s="8">
        <v>0</v>
      </c>
      <c r="S357" s="5">
        <v>0</v>
      </c>
      <c r="T357" s="5">
        <v>0</v>
      </c>
      <c r="U357" s="5">
        <v>0</v>
      </c>
    </row>
    <row r="358" spans="1:21" x14ac:dyDescent="0.25">
      <c r="A358" s="2">
        <v>3104</v>
      </c>
      <c r="B358" s="3" t="s">
        <v>67</v>
      </c>
      <c r="C358" s="3" t="s">
        <v>67</v>
      </c>
      <c r="D358" s="2">
        <v>31026</v>
      </c>
      <c r="E358" s="3" t="s">
        <v>68</v>
      </c>
      <c r="F358" s="2">
        <v>355030</v>
      </c>
      <c r="G358" s="3" t="s">
        <v>30</v>
      </c>
      <c r="H358" s="2">
        <v>4</v>
      </c>
      <c r="I358" s="2">
        <v>6</v>
      </c>
      <c r="J358" s="2">
        <v>5</v>
      </c>
      <c r="K358" s="3" t="s">
        <v>20</v>
      </c>
      <c r="L358" s="8">
        <v>1</v>
      </c>
      <c r="M358" s="5">
        <v>5522.91</v>
      </c>
      <c r="N358" s="5">
        <v>0</v>
      </c>
      <c r="O358" s="8">
        <v>0</v>
      </c>
      <c r="P358" s="5">
        <v>0</v>
      </c>
      <c r="Q358" s="5">
        <v>0</v>
      </c>
      <c r="R358" s="8">
        <v>0</v>
      </c>
      <c r="S358" s="5">
        <v>0</v>
      </c>
      <c r="T358" s="5">
        <v>0</v>
      </c>
      <c r="U358" s="5">
        <v>0</v>
      </c>
    </row>
    <row r="359" spans="1:21" x14ac:dyDescent="0.25">
      <c r="A359" s="2">
        <v>3104</v>
      </c>
      <c r="B359" s="3" t="s">
        <v>67</v>
      </c>
      <c r="C359" s="3" t="s">
        <v>67</v>
      </c>
      <c r="D359" s="2">
        <v>31027</v>
      </c>
      <c r="E359" s="3" t="s">
        <v>70</v>
      </c>
      <c r="F359" s="2">
        <v>310620</v>
      </c>
      <c r="G359" s="3" t="s">
        <v>15</v>
      </c>
      <c r="H359" s="2">
        <v>4</v>
      </c>
      <c r="I359" s="2">
        <v>6</v>
      </c>
      <c r="J359" s="2">
        <v>1</v>
      </c>
      <c r="K359" s="3" t="s">
        <v>16</v>
      </c>
      <c r="L359" s="8">
        <v>40</v>
      </c>
      <c r="M359" s="5">
        <v>406406.03</v>
      </c>
      <c r="N359" s="5">
        <v>40164.65</v>
      </c>
      <c r="O359" s="8">
        <v>24</v>
      </c>
      <c r="P359" s="5">
        <v>276234.32880000002</v>
      </c>
      <c r="Q359" s="5">
        <v>12430.545</v>
      </c>
      <c r="R359" s="8">
        <v>28.000000000000004</v>
      </c>
      <c r="S359" s="5">
        <v>322273.3836</v>
      </c>
      <c r="T359" s="5">
        <v>14502.3024</v>
      </c>
      <c r="U359" s="5">
        <v>11509.7637</v>
      </c>
    </row>
    <row r="360" spans="1:21" x14ac:dyDescent="0.25">
      <c r="A360" s="2">
        <v>3104</v>
      </c>
      <c r="B360" s="3" t="s">
        <v>67</v>
      </c>
      <c r="C360" s="3" t="s">
        <v>67</v>
      </c>
      <c r="D360" s="2">
        <v>31027</v>
      </c>
      <c r="E360" s="3" t="s">
        <v>70</v>
      </c>
      <c r="F360" s="2">
        <v>310620</v>
      </c>
      <c r="G360" s="3" t="s">
        <v>15</v>
      </c>
      <c r="H360" s="2">
        <v>4</v>
      </c>
      <c r="I360" s="2">
        <v>6</v>
      </c>
      <c r="J360" s="2">
        <v>2</v>
      </c>
      <c r="K360" s="3" t="s">
        <v>22</v>
      </c>
      <c r="L360" s="8">
        <v>5</v>
      </c>
      <c r="M360" s="5">
        <v>3922.53</v>
      </c>
      <c r="N360" s="5">
        <v>957.44</v>
      </c>
      <c r="O360" s="8">
        <v>6.4999999999999991</v>
      </c>
      <c r="P360" s="5">
        <v>10072.9596</v>
      </c>
      <c r="Q360" s="5">
        <v>453.28320000000002</v>
      </c>
      <c r="R360" s="8">
        <v>7.5</v>
      </c>
      <c r="S360" s="5">
        <v>11622.6456</v>
      </c>
      <c r="T360" s="5">
        <v>523.01880000000006</v>
      </c>
      <c r="U360" s="5">
        <v>1549.6860999999999</v>
      </c>
    </row>
    <row r="361" spans="1:21" x14ac:dyDescent="0.25">
      <c r="A361" s="2">
        <v>3104</v>
      </c>
      <c r="B361" s="3" t="s">
        <v>67</v>
      </c>
      <c r="C361" s="3" t="s">
        <v>67</v>
      </c>
      <c r="D361" s="2">
        <v>31027</v>
      </c>
      <c r="E361" s="3" t="s">
        <v>70</v>
      </c>
      <c r="F361" s="2">
        <v>310620</v>
      </c>
      <c r="G361" s="3" t="s">
        <v>15</v>
      </c>
      <c r="H361" s="2">
        <v>4</v>
      </c>
      <c r="I361" s="2">
        <v>6</v>
      </c>
      <c r="J361" s="2">
        <v>3</v>
      </c>
      <c r="K361" s="3" t="s">
        <v>17</v>
      </c>
      <c r="L361" s="8">
        <v>4</v>
      </c>
      <c r="M361" s="5">
        <v>22478.19</v>
      </c>
      <c r="N361" s="5">
        <v>5029.18</v>
      </c>
      <c r="O361" s="8">
        <v>23.5</v>
      </c>
      <c r="P361" s="5">
        <v>143258.46299999999</v>
      </c>
      <c r="Q361" s="5">
        <v>6446.6310000000003</v>
      </c>
      <c r="R361" s="8">
        <v>28.000000000000004</v>
      </c>
      <c r="S361" s="5">
        <v>170690.93460000001</v>
      </c>
      <c r="T361" s="5">
        <v>7681.0919999999996</v>
      </c>
      <c r="U361" s="5">
        <v>6096.1048000000001</v>
      </c>
    </row>
    <row r="362" spans="1:21" x14ac:dyDescent="0.25">
      <c r="A362" s="2">
        <v>3104</v>
      </c>
      <c r="B362" s="3" t="s">
        <v>67</v>
      </c>
      <c r="C362" s="3" t="s">
        <v>67</v>
      </c>
      <c r="D362" s="2">
        <v>31027</v>
      </c>
      <c r="E362" s="3" t="s">
        <v>70</v>
      </c>
      <c r="F362" s="2">
        <v>310620</v>
      </c>
      <c r="G362" s="3" t="s">
        <v>15</v>
      </c>
      <c r="H362" s="2">
        <v>4</v>
      </c>
      <c r="I362" s="2">
        <v>6</v>
      </c>
      <c r="J362" s="2">
        <v>4</v>
      </c>
      <c r="K362" s="3" t="s">
        <v>18</v>
      </c>
      <c r="L362" s="8">
        <v>2</v>
      </c>
      <c r="M362" s="5">
        <v>14723.48</v>
      </c>
      <c r="N362" s="5">
        <v>718.08</v>
      </c>
      <c r="O362" s="8">
        <v>4.5</v>
      </c>
      <c r="P362" s="5">
        <v>21667.019400000001</v>
      </c>
      <c r="Q362" s="5">
        <v>975.01559999999995</v>
      </c>
      <c r="R362" s="8">
        <v>5</v>
      </c>
      <c r="S362" s="5">
        <v>24074.466</v>
      </c>
      <c r="T362" s="5">
        <v>1083.3510000000001</v>
      </c>
      <c r="U362" s="5">
        <v>4814.8932000000004</v>
      </c>
    </row>
    <row r="363" spans="1:21" x14ac:dyDescent="0.25">
      <c r="A363" s="2">
        <v>3104</v>
      </c>
      <c r="B363" s="3" t="s">
        <v>67</v>
      </c>
      <c r="C363" s="3" t="s">
        <v>67</v>
      </c>
      <c r="D363" s="2">
        <v>31027</v>
      </c>
      <c r="E363" s="3" t="s">
        <v>70</v>
      </c>
      <c r="F363" s="2">
        <v>310620</v>
      </c>
      <c r="G363" s="3" t="s">
        <v>15</v>
      </c>
      <c r="H363" s="2">
        <v>4</v>
      </c>
      <c r="I363" s="2">
        <v>6</v>
      </c>
      <c r="J363" s="2">
        <v>5</v>
      </c>
      <c r="K363" s="3" t="s">
        <v>20</v>
      </c>
      <c r="L363" s="8">
        <v>2</v>
      </c>
      <c r="M363" s="5">
        <v>12130.87</v>
      </c>
      <c r="N363" s="5">
        <v>3599.94</v>
      </c>
      <c r="O363" s="8">
        <v>1.9999999999999998</v>
      </c>
      <c r="P363" s="5">
        <v>8688.9624000000003</v>
      </c>
      <c r="Q363" s="5">
        <v>391.00319999999999</v>
      </c>
      <c r="R363" s="8">
        <v>1.9999999999999998</v>
      </c>
      <c r="S363" s="5">
        <v>8688.9624000000003</v>
      </c>
      <c r="T363" s="5">
        <v>391.00319999999999</v>
      </c>
      <c r="U363" s="5">
        <v>4344.4811</v>
      </c>
    </row>
    <row r="364" spans="1:21" x14ac:dyDescent="0.25">
      <c r="A364" s="2">
        <v>3104</v>
      </c>
      <c r="B364" s="3" t="s">
        <v>67</v>
      </c>
      <c r="C364" s="3" t="s">
        <v>67</v>
      </c>
      <c r="D364" s="2">
        <v>31027</v>
      </c>
      <c r="E364" s="3" t="s">
        <v>70</v>
      </c>
      <c r="F364" s="2">
        <v>316720</v>
      </c>
      <c r="G364" s="3" t="s">
        <v>56</v>
      </c>
      <c r="H364" s="2">
        <v>4</v>
      </c>
      <c r="I364" s="2">
        <v>6</v>
      </c>
      <c r="J364" s="2">
        <v>1</v>
      </c>
      <c r="K364" s="3" t="s">
        <v>16</v>
      </c>
      <c r="L364" s="8">
        <v>2</v>
      </c>
      <c r="M364" s="5">
        <v>16924.3</v>
      </c>
      <c r="N364" s="5">
        <v>0</v>
      </c>
      <c r="O364" s="8">
        <v>0</v>
      </c>
      <c r="P364" s="5">
        <v>0</v>
      </c>
      <c r="Q364" s="5">
        <v>0</v>
      </c>
      <c r="R364" s="8">
        <v>0</v>
      </c>
      <c r="S364" s="5">
        <v>0</v>
      </c>
      <c r="T364" s="5">
        <v>0</v>
      </c>
      <c r="U364" s="5">
        <v>8141.1426000000001</v>
      </c>
    </row>
    <row r="365" spans="1:21" x14ac:dyDescent="0.25">
      <c r="A365" s="2">
        <v>3104</v>
      </c>
      <c r="B365" s="3" t="s">
        <v>67</v>
      </c>
      <c r="C365" s="3" t="s">
        <v>67</v>
      </c>
      <c r="D365" s="2">
        <v>31027</v>
      </c>
      <c r="E365" s="3" t="s">
        <v>70</v>
      </c>
      <c r="F365" s="2">
        <v>316860</v>
      </c>
      <c r="G365" s="3" t="s">
        <v>71</v>
      </c>
      <c r="H365" s="2">
        <v>4</v>
      </c>
      <c r="I365" s="2">
        <v>6</v>
      </c>
      <c r="J365" s="2">
        <v>1</v>
      </c>
      <c r="K365" s="3" t="s">
        <v>16</v>
      </c>
      <c r="L365" s="8">
        <v>2</v>
      </c>
      <c r="M365" s="5">
        <v>16944.36</v>
      </c>
      <c r="N365" s="5">
        <v>957.44</v>
      </c>
      <c r="O365" s="8">
        <v>0</v>
      </c>
      <c r="P365" s="5">
        <v>0</v>
      </c>
      <c r="Q365" s="5">
        <v>0</v>
      </c>
      <c r="R365" s="8">
        <v>0</v>
      </c>
      <c r="S365" s="5">
        <v>0</v>
      </c>
      <c r="T365" s="5">
        <v>0</v>
      </c>
      <c r="U365" s="5">
        <v>9690.8153000000002</v>
      </c>
    </row>
    <row r="366" spans="1:21" x14ac:dyDescent="0.25">
      <c r="A366" s="2">
        <v>3104</v>
      </c>
      <c r="B366" s="3" t="s">
        <v>67</v>
      </c>
      <c r="C366" s="3" t="s">
        <v>67</v>
      </c>
      <c r="D366" s="2">
        <v>31027</v>
      </c>
      <c r="E366" s="3" t="s">
        <v>70</v>
      </c>
      <c r="F366" s="2">
        <v>316860</v>
      </c>
      <c r="G366" s="3" t="s">
        <v>71</v>
      </c>
      <c r="H366" s="2">
        <v>4</v>
      </c>
      <c r="I366" s="2">
        <v>6</v>
      </c>
      <c r="J366" s="2">
        <v>3</v>
      </c>
      <c r="K366" s="3" t="s">
        <v>17</v>
      </c>
      <c r="L366" s="8">
        <v>1</v>
      </c>
      <c r="M366" s="5">
        <v>5808.54</v>
      </c>
      <c r="N366" s="5">
        <v>0</v>
      </c>
      <c r="O366" s="8">
        <v>0</v>
      </c>
      <c r="P366" s="5">
        <v>0</v>
      </c>
      <c r="Q366" s="5">
        <v>0</v>
      </c>
      <c r="R366" s="8">
        <v>0</v>
      </c>
      <c r="S366" s="5">
        <v>0</v>
      </c>
      <c r="T366" s="5">
        <v>0</v>
      </c>
      <c r="U366" s="5">
        <v>6585.8294999999998</v>
      </c>
    </row>
    <row r="367" spans="1:21" x14ac:dyDescent="0.25">
      <c r="A367" s="2">
        <v>3105</v>
      </c>
      <c r="B367" s="3" t="s">
        <v>72</v>
      </c>
      <c r="C367" s="3" t="s">
        <v>73</v>
      </c>
      <c r="D367" s="2">
        <v>31028</v>
      </c>
      <c r="E367" s="3" t="s">
        <v>74</v>
      </c>
      <c r="F367" s="2">
        <v>310620</v>
      </c>
      <c r="G367" s="3" t="s">
        <v>15</v>
      </c>
      <c r="H367" s="2">
        <v>4</v>
      </c>
      <c r="I367" s="2">
        <v>6</v>
      </c>
      <c r="J367" s="2">
        <v>1</v>
      </c>
      <c r="K367" s="3" t="s">
        <v>16</v>
      </c>
      <c r="L367" s="8">
        <v>14</v>
      </c>
      <c r="M367" s="5">
        <v>123313.92</v>
      </c>
      <c r="N367" s="5">
        <v>18953.55</v>
      </c>
      <c r="O367" s="8">
        <v>5</v>
      </c>
      <c r="P367" s="5">
        <v>57548.818800000001</v>
      </c>
      <c r="Q367" s="5">
        <v>2589.6966000000002</v>
      </c>
      <c r="R367" s="8">
        <v>6</v>
      </c>
      <c r="S367" s="5">
        <v>69058.582200000004</v>
      </c>
      <c r="T367" s="5">
        <v>3107.6363999999999</v>
      </c>
      <c r="U367" s="5">
        <v>11509.7637</v>
      </c>
    </row>
    <row r="368" spans="1:21" x14ac:dyDescent="0.25">
      <c r="A368" s="2">
        <v>3105</v>
      </c>
      <c r="B368" s="3" t="s">
        <v>72</v>
      </c>
      <c r="C368" s="3" t="s">
        <v>73</v>
      </c>
      <c r="D368" s="2">
        <v>31028</v>
      </c>
      <c r="E368" s="3" t="s">
        <v>74</v>
      </c>
      <c r="F368" s="2">
        <v>310620</v>
      </c>
      <c r="G368" s="3" t="s">
        <v>15</v>
      </c>
      <c r="H368" s="2">
        <v>4</v>
      </c>
      <c r="I368" s="2">
        <v>6</v>
      </c>
      <c r="J368" s="2">
        <v>2</v>
      </c>
      <c r="K368" s="3" t="s">
        <v>22</v>
      </c>
      <c r="L368" s="8">
        <v>2</v>
      </c>
      <c r="M368" s="5">
        <v>873.28</v>
      </c>
      <c r="N368" s="5">
        <v>0</v>
      </c>
      <c r="O368" s="8">
        <v>1.9999999999999998</v>
      </c>
      <c r="P368" s="5">
        <v>3099.3719999999998</v>
      </c>
      <c r="Q368" s="5">
        <v>139.4718</v>
      </c>
      <c r="R368" s="8">
        <v>2.5</v>
      </c>
      <c r="S368" s="5">
        <v>3874.2150000000001</v>
      </c>
      <c r="T368" s="5">
        <v>174.33959999999999</v>
      </c>
      <c r="U368" s="5">
        <v>1549.6860999999999</v>
      </c>
    </row>
    <row r="369" spans="1:21" x14ac:dyDescent="0.25">
      <c r="A369" s="2">
        <v>3105</v>
      </c>
      <c r="B369" s="3" t="s">
        <v>72</v>
      </c>
      <c r="C369" s="3" t="s">
        <v>73</v>
      </c>
      <c r="D369" s="2">
        <v>31028</v>
      </c>
      <c r="E369" s="3" t="s">
        <v>74</v>
      </c>
      <c r="F369" s="2">
        <v>310620</v>
      </c>
      <c r="G369" s="3" t="s">
        <v>15</v>
      </c>
      <c r="H369" s="2">
        <v>4</v>
      </c>
      <c r="I369" s="2">
        <v>6</v>
      </c>
      <c r="J369" s="2">
        <v>3</v>
      </c>
      <c r="K369" s="3" t="s">
        <v>17</v>
      </c>
      <c r="L369" s="8">
        <v>10</v>
      </c>
      <c r="M369" s="5">
        <v>59845.33</v>
      </c>
      <c r="N369" s="5">
        <v>18558.560000000001</v>
      </c>
      <c r="O369" s="8">
        <v>7.9999999999999991</v>
      </c>
      <c r="P369" s="5">
        <v>48768.838199999998</v>
      </c>
      <c r="Q369" s="5">
        <v>2194.5978</v>
      </c>
      <c r="R369" s="8">
        <v>9.5</v>
      </c>
      <c r="S369" s="5">
        <v>57912.9954</v>
      </c>
      <c r="T369" s="5">
        <v>2606.085</v>
      </c>
      <c r="U369" s="5">
        <v>6096.1048000000001</v>
      </c>
    </row>
    <row r="370" spans="1:21" x14ac:dyDescent="0.25">
      <c r="A370" s="2">
        <v>3105</v>
      </c>
      <c r="B370" s="3" t="s">
        <v>72</v>
      </c>
      <c r="C370" s="3" t="s">
        <v>73</v>
      </c>
      <c r="D370" s="2">
        <v>31028</v>
      </c>
      <c r="E370" s="3" t="s">
        <v>74</v>
      </c>
      <c r="F370" s="2">
        <v>310620</v>
      </c>
      <c r="G370" s="3" t="s">
        <v>15</v>
      </c>
      <c r="H370" s="2">
        <v>4</v>
      </c>
      <c r="I370" s="2">
        <v>6</v>
      </c>
      <c r="J370" s="2">
        <v>4</v>
      </c>
      <c r="K370" s="3" t="s">
        <v>18</v>
      </c>
      <c r="L370" s="8">
        <v>2</v>
      </c>
      <c r="M370" s="5">
        <v>7360.88</v>
      </c>
      <c r="N370" s="5">
        <v>2393.6</v>
      </c>
      <c r="O370" s="8">
        <v>1.9999999999999998</v>
      </c>
      <c r="P370" s="5">
        <v>9629.7864000000009</v>
      </c>
      <c r="Q370" s="5">
        <v>433.34039999999999</v>
      </c>
      <c r="R370" s="8">
        <v>2.5</v>
      </c>
      <c r="S370" s="5">
        <v>12037.233</v>
      </c>
      <c r="T370" s="5">
        <v>541.67520000000002</v>
      </c>
      <c r="U370" s="5">
        <v>4814.8932000000004</v>
      </c>
    </row>
    <row r="371" spans="1:21" x14ac:dyDescent="0.25">
      <c r="A371" s="2">
        <v>3105</v>
      </c>
      <c r="B371" s="3" t="s">
        <v>72</v>
      </c>
      <c r="C371" s="3" t="s">
        <v>73</v>
      </c>
      <c r="D371" s="2">
        <v>31028</v>
      </c>
      <c r="E371" s="3" t="s">
        <v>74</v>
      </c>
      <c r="F371" s="2">
        <v>310620</v>
      </c>
      <c r="G371" s="3" t="s">
        <v>15</v>
      </c>
      <c r="H371" s="2">
        <v>4</v>
      </c>
      <c r="I371" s="2">
        <v>6</v>
      </c>
      <c r="J371" s="2">
        <v>5</v>
      </c>
      <c r="K371" s="3" t="s">
        <v>20</v>
      </c>
      <c r="L371" s="8">
        <v>2</v>
      </c>
      <c r="M371" s="5">
        <v>10060.290000000001</v>
      </c>
      <c r="N371" s="5">
        <v>718.08</v>
      </c>
      <c r="O371" s="8">
        <v>1.5</v>
      </c>
      <c r="P371" s="5">
        <v>6516.7218000000003</v>
      </c>
      <c r="Q371" s="5">
        <v>293.25240000000002</v>
      </c>
      <c r="R371" s="8">
        <v>1.9999999999999998</v>
      </c>
      <c r="S371" s="5">
        <v>8688.9624000000003</v>
      </c>
      <c r="T371" s="5">
        <v>391.00319999999999</v>
      </c>
      <c r="U371" s="5">
        <v>4344.4811</v>
      </c>
    </row>
    <row r="372" spans="1:21" x14ac:dyDescent="0.25">
      <c r="A372" s="2">
        <v>3105</v>
      </c>
      <c r="B372" s="3" t="s">
        <v>72</v>
      </c>
      <c r="C372" s="3" t="s">
        <v>73</v>
      </c>
      <c r="D372" s="2">
        <v>31028</v>
      </c>
      <c r="E372" s="3" t="s">
        <v>74</v>
      </c>
      <c r="F372" s="2">
        <v>312230</v>
      </c>
      <c r="G372" s="3" t="s">
        <v>73</v>
      </c>
      <c r="H372" s="2">
        <v>4</v>
      </c>
      <c r="I372" s="2">
        <v>6</v>
      </c>
      <c r="J372" s="2">
        <v>1</v>
      </c>
      <c r="K372" s="3" t="s">
        <v>16</v>
      </c>
      <c r="L372" s="8">
        <v>6</v>
      </c>
      <c r="M372" s="5">
        <v>61604.95</v>
      </c>
      <c r="N372" s="5">
        <v>12063.73</v>
      </c>
      <c r="O372" s="8">
        <v>11</v>
      </c>
      <c r="P372" s="5">
        <v>112358.535</v>
      </c>
      <c r="Q372" s="5">
        <v>5056.134</v>
      </c>
      <c r="R372" s="8">
        <v>12.999999999999998</v>
      </c>
      <c r="S372" s="5">
        <v>132787.3602</v>
      </c>
      <c r="T372" s="5">
        <v>5975.4312</v>
      </c>
      <c r="U372" s="5">
        <v>10214.4123</v>
      </c>
    </row>
    <row r="373" spans="1:21" x14ac:dyDescent="0.25">
      <c r="A373" s="2">
        <v>3105</v>
      </c>
      <c r="B373" s="3" t="s">
        <v>72</v>
      </c>
      <c r="C373" s="3" t="s">
        <v>73</v>
      </c>
      <c r="D373" s="2">
        <v>31028</v>
      </c>
      <c r="E373" s="3" t="s">
        <v>74</v>
      </c>
      <c r="F373" s="2">
        <v>312230</v>
      </c>
      <c r="G373" s="3" t="s">
        <v>73</v>
      </c>
      <c r="H373" s="2">
        <v>4</v>
      </c>
      <c r="I373" s="2">
        <v>6</v>
      </c>
      <c r="J373" s="2">
        <v>2</v>
      </c>
      <c r="K373" s="3" t="s">
        <v>22</v>
      </c>
      <c r="L373" s="8">
        <v>1</v>
      </c>
      <c r="M373" s="5">
        <v>514.36</v>
      </c>
      <c r="N373" s="5">
        <v>0</v>
      </c>
      <c r="O373" s="8">
        <v>1.9999999999999998</v>
      </c>
      <c r="P373" s="5">
        <v>2263.6104</v>
      </c>
      <c r="Q373" s="5">
        <v>101.8626</v>
      </c>
      <c r="R373" s="8">
        <v>2.5</v>
      </c>
      <c r="S373" s="5">
        <v>2829.5129999999999</v>
      </c>
      <c r="T373" s="5">
        <v>127.3278</v>
      </c>
      <c r="U373" s="5">
        <v>1131.8053</v>
      </c>
    </row>
    <row r="374" spans="1:21" x14ac:dyDescent="0.25">
      <c r="A374" s="2">
        <v>3105</v>
      </c>
      <c r="B374" s="3" t="s">
        <v>72</v>
      </c>
      <c r="C374" s="3" t="s">
        <v>73</v>
      </c>
      <c r="D374" s="2">
        <v>31028</v>
      </c>
      <c r="E374" s="3" t="s">
        <v>74</v>
      </c>
      <c r="F374" s="2">
        <v>312230</v>
      </c>
      <c r="G374" s="3" t="s">
        <v>73</v>
      </c>
      <c r="H374" s="2">
        <v>4</v>
      </c>
      <c r="I374" s="2">
        <v>6</v>
      </c>
      <c r="J374" s="2">
        <v>3</v>
      </c>
      <c r="K374" s="3" t="s">
        <v>17</v>
      </c>
      <c r="L374" s="8">
        <v>2</v>
      </c>
      <c r="M374" s="5">
        <v>14213.35</v>
      </c>
      <c r="N374" s="5">
        <v>1723.38</v>
      </c>
      <c r="O374" s="8">
        <v>7.9999999999999991</v>
      </c>
      <c r="P374" s="5">
        <v>55765.538999999997</v>
      </c>
      <c r="Q374" s="5">
        <v>2509.4490000000001</v>
      </c>
      <c r="R374" s="8">
        <v>9.5</v>
      </c>
      <c r="S374" s="5">
        <v>66221.577600000004</v>
      </c>
      <c r="T374" s="5">
        <v>2979.9708000000001</v>
      </c>
      <c r="U374" s="5">
        <v>6970.6923999999999</v>
      </c>
    </row>
    <row r="375" spans="1:21" x14ac:dyDescent="0.25">
      <c r="A375" s="2">
        <v>3105</v>
      </c>
      <c r="B375" s="3" t="s">
        <v>72</v>
      </c>
      <c r="C375" s="3" t="s">
        <v>73</v>
      </c>
      <c r="D375" s="2">
        <v>31028</v>
      </c>
      <c r="E375" s="3" t="s">
        <v>74</v>
      </c>
      <c r="F375" s="2">
        <v>314330</v>
      </c>
      <c r="G375" s="3" t="s">
        <v>69</v>
      </c>
      <c r="H375" s="2">
        <v>4</v>
      </c>
      <c r="I375" s="2">
        <v>6</v>
      </c>
      <c r="J375" s="2">
        <v>1</v>
      </c>
      <c r="K375" s="3" t="s">
        <v>16</v>
      </c>
      <c r="L375" s="8">
        <v>1</v>
      </c>
      <c r="M375" s="5">
        <v>2548.8200000000002</v>
      </c>
      <c r="N375" s="5">
        <v>2872.32</v>
      </c>
      <c r="O375" s="8">
        <v>0</v>
      </c>
      <c r="P375" s="5">
        <v>0</v>
      </c>
      <c r="Q375" s="5">
        <v>0</v>
      </c>
      <c r="R375" s="8">
        <v>0</v>
      </c>
      <c r="S375" s="5">
        <v>0</v>
      </c>
      <c r="T375" s="5">
        <v>0</v>
      </c>
      <c r="U375" s="5">
        <v>8897.7721999999994</v>
      </c>
    </row>
    <row r="376" spans="1:21" x14ac:dyDescent="0.25">
      <c r="A376" s="2">
        <v>3105</v>
      </c>
      <c r="B376" s="3" t="s">
        <v>72</v>
      </c>
      <c r="C376" s="3" t="s">
        <v>73</v>
      </c>
      <c r="D376" s="2">
        <v>31028</v>
      </c>
      <c r="E376" s="3" t="s">
        <v>74</v>
      </c>
      <c r="F376" s="2">
        <v>314790</v>
      </c>
      <c r="G376" s="3" t="s">
        <v>21</v>
      </c>
      <c r="H376" s="2">
        <v>4</v>
      </c>
      <c r="I376" s="2">
        <v>6</v>
      </c>
      <c r="J376" s="2">
        <v>2</v>
      </c>
      <c r="K376" s="3" t="s">
        <v>22</v>
      </c>
      <c r="L376" s="8">
        <v>0</v>
      </c>
      <c r="M376" s="5">
        <v>0</v>
      </c>
      <c r="N376" s="5">
        <v>0</v>
      </c>
      <c r="O376" s="8">
        <v>0.99999999999999989</v>
      </c>
      <c r="P376" s="5">
        <v>712.49940000000004</v>
      </c>
      <c r="Q376" s="5">
        <v>32.062199999999997</v>
      </c>
      <c r="R376" s="8">
        <v>0.99999999999999989</v>
      </c>
      <c r="S376" s="5">
        <v>712.49940000000004</v>
      </c>
      <c r="T376" s="5">
        <v>32.062199999999997</v>
      </c>
      <c r="U376" s="5">
        <v>712.49929999999995</v>
      </c>
    </row>
    <row r="377" spans="1:21" x14ac:dyDescent="0.25">
      <c r="A377" s="2">
        <v>3105</v>
      </c>
      <c r="B377" s="3" t="s">
        <v>72</v>
      </c>
      <c r="C377" s="3" t="s">
        <v>73</v>
      </c>
      <c r="D377" s="2">
        <v>31028</v>
      </c>
      <c r="E377" s="3" t="s">
        <v>74</v>
      </c>
      <c r="F377" s="2">
        <v>314790</v>
      </c>
      <c r="G377" s="3" t="s">
        <v>21</v>
      </c>
      <c r="H377" s="2">
        <v>4</v>
      </c>
      <c r="I377" s="2">
        <v>6</v>
      </c>
      <c r="J377" s="2">
        <v>3</v>
      </c>
      <c r="K377" s="3" t="s">
        <v>17</v>
      </c>
      <c r="L377" s="8">
        <v>0</v>
      </c>
      <c r="M377" s="5">
        <v>0</v>
      </c>
      <c r="N377" s="5">
        <v>0</v>
      </c>
      <c r="O377" s="8">
        <v>3.5000000000000004</v>
      </c>
      <c r="P377" s="5">
        <v>21229.5792</v>
      </c>
      <c r="Q377" s="5">
        <v>955.33079999999995</v>
      </c>
      <c r="R377" s="8">
        <v>3.9999999999999996</v>
      </c>
      <c r="S377" s="5">
        <v>24262.376400000001</v>
      </c>
      <c r="T377" s="5">
        <v>1091.8068000000001</v>
      </c>
      <c r="U377" s="5">
        <v>6065.5941000000003</v>
      </c>
    </row>
    <row r="378" spans="1:21" x14ac:dyDescent="0.25">
      <c r="A378" s="2">
        <v>3105</v>
      </c>
      <c r="B378" s="3" t="s">
        <v>72</v>
      </c>
      <c r="C378" s="3" t="s">
        <v>73</v>
      </c>
      <c r="D378" s="2">
        <v>31028</v>
      </c>
      <c r="E378" s="3" t="s">
        <v>74</v>
      </c>
      <c r="F378" s="2">
        <v>316470</v>
      </c>
      <c r="G378" s="3" t="s">
        <v>24</v>
      </c>
      <c r="H378" s="2">
        <v>4</v>
      </c>
      <c r="I378" s="2">
        <v>6</v>
      </c>
      <c r="J378" s="2">
        <v>1</v>
      </c>
      <c r="K378" s="3" t="s">
        <v>16</v>
      </c>
      <c r="L378" s="8">
        <v>2</v>
      </c>
      <c r="M378" s="5">
        <v>10687.41</v>
      </c>
      <c r="N378" s="5">
        <v>957.44</v>
      </c>
      <c r="O378" s="8">
        <v>3.9999999999999996</v>
      </c>
      <c r="P378" s="5">
        <v>33894.644399999997</v>
      </c>
      <c r="Q378" s="5">
        <v>1525.2588000000001</v>
      </c>
      <c r="R378" s="8">
        <v>4.5</v>
      </c>
      <c r="S378" s="5">
        <v>38131.474800000004</v>
      </c>
      <c r="T378" s="5">
        <v>1715.9166</v>
      </c>
      <c r="U378" s="5">
        <v>8473.6610999999994</v>
      </c>
    </row>
    <row r="379" spans="1:21" x14ac:dyDescent="0.25">
      <c r="A379" s="2">
        <v>3105</v>
      </c>
      <c r="B379" s="3" t="s">
        <v>72</v>
      </c>
      <c r="C379" s="3" t="s">
        <v>73</v>
      </c>
      <c r="D379" s="2">
        <v>31028</v>
      </c>
      <c r="E379" s="3" t="s">
        <v>74</v>
      </c>
      <c r="F379" s="2">
        <v>316470</v>
      </c>
      <c r="G379" s="3" t="s">
        <v>24</v>
      </c>
      <c r="H379" s="2">
        <v>4</v>
      </c>
      <c r="I379" s="2">
        <v>6</v>
      </c>
      <c r="J379" s="2">
        <v>3</v>
      </c>
      <c r="K379" s="3" t="s">
        <v>17</v>
      </c>
      <c r="L379" s="8">
        <v>5</v>
      </c>
      <c r="M379" s="5">
        <v>32152.14</v>
      </c>
      <c r="N379" s="5">
        <v>1914.88</v>
      </c>
      <c r="O379" s="8">
        <v>0</v>
      </c>
      <c r="P379" s="5">
        <v>0</v>
      </c>
      <c r="Q379" s="5">
        <v>0</v>
      </c>
      <c r="R379" s="8">
        <v>0</v>
      </c>
      <c r="S379" s="5">
        <v>0</v>
      </c>
      <c r="T379" s="5">
        <v>0</v>
      </c>
      <c r="U379" s="5">
        <v>5611.0918000000001</v>
      </c>
    </row>
    <row r="380" spans="1:21" x14ac:dyDescent="0.25">
      <c r="A380" s="2">
        <v>3105</v>
      </c>
      <c r="B380" s="3" t="s">
        <v>72</v>
      </c>
      <c r="C380" s="3" t="s">
        <v>73</v>
      </c>
      <c r="D380" s="2">
        <v>31028</v>
      </c>
      <c r="E380" s="3" t="s">
        <v>74</v>
      </c>
      <c r="F380" s="2">
        <v>316470</v>
      </c>
      <c r="G380" s="3" t="s">
        <v>24</v>
      </c>
      <c r="H380" s="2">
        <v>4</v>
      </c>
      <c r="I380" s="2">
        <v>6</v>
      </c>
      <c r="J380" s="2">
        <v>4</v>
      </c>
      <c r="K380" s="3" t="s">
        <v>18</v>
      </c>
      <c r="L380" s="8">
        <v>0</v>
      </c>
      <c r="M380" s="5">
        <v>0</v>
      </c>
      <c r="N380" s="5">
        <v>0</v>
      </c>
      <c r="O380" s="8">
        <v>1.5</v>
      </c>
      <c r="P380" s="5">
        <v>6409.7226000000001</v>
      </c>
      <c r="Q380" s="5">
        <v>288.43740000000003</v>
      </c>
      <c r="R380" s="8">
        <v>1.5</v>
      </c>
      <c r="S380" s="5">
        <v>6409.7226000000001</v>
      </c>
      <c r="T380" s="5">
        <v>288.43740000000003</v>
      </c>
      <c r="U380" s="5">
        <v>4273.1481999999996</v>
      </c>
    </row>
    <row r="381" spans="1:21" x14ac:dyDescent="0.25">
      <c r="A381" s="2">
        <v>3105</v>
      </c>
      <c r="B381" s="3" t="s">
        <v>72</v>
      </c>
      <c r="C381" s="3" t="s">
        <v>73</v>
      </c>
      <c r="D381" s="2">
        <v>31029</v>
      </c>
      <c r="E381" s="3" t="s">
        <v>75</v>
      </c>
      <c r="F381" s="2">
        <v>310620</v>
      </c>
      <c r="G381" s="3" t="s">
        <v>15</v>
      </c>
      <c r="H381" s="2">
        <v>4</v>
      </c>
      <c r="I381" s="2">
        <v>6</v>
      </c>
      <c r="J381" s="2">
        <v>1</v>
      </c>
      <c r="K381" s="3" t="s">
        <v>16</v>
      </c>
      <c r="L381" s="8">
        <v>31</v>
      </c>
      <c r="M381" s="5">
        <v>333540.49</v>
      </c>
      <c r="N381" s="5">
        <v>47040.19</v>
      </c>
      <c r="O381" s="8">
        <v>20</v>
      </c>
      <c r="P381" s="5">
        <v>230195.274</v>
      </c>
      <c r="Q381" s="5">
        <v>10358.7876</v>
      </c>
      <c r="R381" s="8">
        <v>23.5</v>
      </c>
      <c r="S381" s="5">
        <v>270479.44679999998</v>
      </c>
      <c r="T381" s="5">
        <v>12171.5754</v>
      </c>
      <c r="U381" s="5">
        <v>11509.7637</v>
      </c>
    </row>
    <row r="382" spans="1:21" x14ac:dyDescent="0.25">
      <c r="A382" s="2">
        <v>3105</v>
      </c>
      <c r="B382" s="3" t="s">
        <v>72</v>
      </c>
      <c r="C382" s="3" t="s">
        <v>73</v>
      </c>
      <c r="D382" s="2">
        <v>31029</v>
      </c>
      <c r="E382" s="3" t="s">
        <v>75</v>
      </c>
      <c r="F382" s="2">
        <v>310620</v>
      </c>
      <c r="G382" s="3" t="s">
        <v>15</v>
      </c>
      <c r="H382" s="2">
        <v>4</v>
      </c>
      <c r="I382" s="2">
        <v>6</v>
      </c>
      <c r="J382" s="2">
        <v>2</v>
      </c>
      <c r="K382" s="3" t="s">
        <v>22</v>
      </c>
      <c r="L382" s="8">
        <v>11</v>
      </c>
      <c r="M382" s="5">
        <v>16591.66</v>
      </c>
      <c r="N382" s="5">
        <v>2714.86</v>
      </c>
      <c r="O382" s="8">
        <v>9</v>
      </c>
      <c r="P382" s="5">
        <v>13947.1746</v>
      </c>
      <c r="Q382" s="5">
        <v>627.62279999999998</v>
      </c>
      <c r="R382" s="8">
        <v>10.5</v>
      </c>
      <c r="S382" s="5">
        <v>16271.7042</v>
      </c>
      <c r="T382" s="5">
        <v>732.22680000000003</v>
      </c>
      <c r="U382" s="5">
        <v>1549.6860999999999</v>
      </c>
    </row>
    <row r="383" spans="1:21" x14ac:dyDescent="0.25">
      <c r="A383" s="2">
        <v>3105</v>
      </c>
      <c r="B383" s="3" t="s">
        <v>72</v>
      </c>
      <c r="C383" s="3" t="s">
        <v>73</v>
      </c>
      <c r="D383" s="2">
        <v>31029</v>
      </c>
      <c r="E383" s="3" t="s">
        <v>75</v>
      </c>
      <c r="F383" s="2">
        <v>310620</v>
      </c>
      <c r="G383" s="3" t="s">
        <v>15</v>
      </c>
      <c r="H383" s="2">
        <v>4</v>
      </c>
      <c r="I383" s="2">
        <v>6</v>
      </c>
      <c r="J383" s="2">
        <v>3</v>
      </c>
      <c r="K383" s="3" t="s">
        <v>17</v>
      </c>
      <c r="L383" s="8">
        <v>22</v>
      </c>
      <c r="M383" s="5">
        <v>105099.14</v>
      </c>
      <c r="N383" s="5">
        <v>34293.980000000003</v>
      </c>
      <c r="O383" s="8">
        <v>17</v>
      </c>
      <c r="P383" s="5">
        <v>103633.78140000001</v>
      </c>
      <c r="Q383" s="5">
        <v>4663.5204000000003</v>
      </c>
      <c r="R383" s="8">
        <v>20</v>
      </c>
      <c r="S383" s="5">
        <v>121922.0958</v>
      </c>
      <c r="T383" s="5">
        <v>5486.4942000000001</v>
      </c>
      <c r="U383" s="5">
        <v>6096.1048000000001</v>
      </c>
    </row>
    <row r="384" spans="1:21" x14ac:dyDescent="0.25">
      <c r="A384" s="2">
        <v>3105</v>
      </c>
      <c r="B384" s="3" t="s">
        <v>72</v>
      </c>
      <c r="C384" s="3" t="s">
        <v>73</v>
      </c>
      <c r="D384" s="2">
        <v>31029</v>
      </c>
      <c r="E384" s="3" t="s">
        <v>75</v>
      </c>
      <c r="F384" s="2">
        <v>310620</v>
      </c>
      <c r="G384" s="3" t="s">
        <v>15</v>
      </c>
      <c r="H384" s="2">
        <v>4</v>
      </c>
      <c r="I384" s="2">
        <v>6</v>
      </c>
      <c r="J384" s="2">
        <v>4</v>
      </c>
      <c r="K384" s="3" t="s">
        <v>18</v>
      </c>
      <c r="L384" s="8">
        <v>4</v>
      </c>
      <c r="M384" s="5">
        <v>21054.69</v>
      </c>
      <c r="N384" s="5">
        <v>478.72</v>
      </c>
      <c r="O384" s="8">
        <v>0</v>
      </c>
      <c r="P384" s="5">
        <v>0</v>
      </c>
      <c r="Q384" s="5">
        <v>0</v>
      </c>
      <c r="R384" s="8">
        <v>0</v>
      </c>
      <c r="S384" s="5">
        <v>0</v>
      </c>
      <c r="T384" s="5">
        <v>0</v>
      </c>
      <c r="U384" s="5">
        <v>4814.8932000000004</v>
      </c>
    </row>
    <row r="385" spans="1:21" x14ac:dyDescent="0.25">
      <c r="A385" s="2">
        <v>3105</v>
      </c>
      <c r="B385" s="3" t="s">
        <v>72</v>
      </c>
      <c r="C385" s="3" t="s">
        <v>73</v>
      </c>
      <c r="D385" s="2">
        <v>31029</v>
      </c>
      <c r="E385" s="3" t="s">
        <v>75</v>
      </c>
      <c r="F385" s="2">
        <v>310620</v>
      </c>
      <c r="G385" s="3" t="s">
        <v>15</v>
      </c>
      <c r="H385" s="2">
        <v>4</v>
      </c>
      <c r="I385" s="2">
        <v>6</v>
      </c>
      <c r="J385" s="2">
        <v>5</v>
      </c>
      <c r="K385" s="3" t="s">
        <v>20</v>
      </c>
      <c r="L385" s="8">
        <v>3</v>
      </c>
      <c r="M385" s="5">
        <v>14207.72</v>
      </c>
      <c r="N385" s="5">
        <v>0</v>
      </c>
      <c r="O385" s="8">
        <v>0</v>
      </c>
      <c r="P385" s="5">
        <v>0</v>
      </c>
      <c r="Q385" s="5">
        <v>0</v>
      </c>
      <c r="R385" s="8">
        <v>0</v>
      </c>
      <c r="S385" s="5">
        <v>0</v>
      </c>
      <c r="T385" s="5">
        <v>0</v>
      </c>
      <c r="U385" s="5">
        <v>4344.4811</v>
      </c>
    </row>
    <row r="386" spans="1:21" x14ac:dyDescent="0.25">
      <c r="A386" s="2">
        <v>3105</v>
      </c>
      <c r="B386" s="3" t="s">
        <v>72</v>
      </c>
      <c r="C386" s="3" t="s">
        <v>73</v>
      </c>
      <c r="D386" s="2">
        <v>31029</v>
      </c>
      <c r="E386" s="3" t="s">
        <v>75</v>
      </c>
      <c r="F386" s="2">
        <v>312230</v>
      </c>
      <c r="G386" s="3" t="s">
        <v>73</v>
      </c>
      <c r="H386" s="2">
        <v>4</v>
      </c>
      <c r="I386" s="2">
        <v>6</v>
      </c>
      <c r="J386" s="2">
        <v>1</v>
      </c>
      <c r="K386" s="3" t="s">
        <v>16</v>
      </c>
      <c r="L386" s="8">
        <v>73</v>
      </c>
      <c r="M386" s="5">
        <v>818971.4</v>
      </c>
      <c r="N386" s="5">
        <v>131552.04</v>
      </c>
      <c r="O386" s="8">
        <v>47.5</v>
      </c>
      <c r="P386" s="5">
        <v>485184.58439999999</v>
      </c>
      <c r="Q386" s="5">
        <v>21833.306400000001</v>
      </c>
      <c r="R386" s="8">
        <v>55.5</v>
      </c>
      <c r="S386" s="5">
        <v>566899.88280000002</v>
      </c>
      <c r="T386" s="5">
        <v>25510.494600000002</v>
      </c>
      <c r="U386" s="5">
        <v>10214.4123</v>
      </c>
    </row>
    <row r="387" spans="1:21" x14ac:dyDescent="0.25">
      <c r="A387" s="2">
        <v>3105</v>
      </c>
      <c r="B387" s="3" t="s">
        <v>72</v>
      </c>
      <c r="C387" s="3" t="s">
        <v>73</v>
      </c>
      <c r="D387" s="2">
        <v>31029</v>
      </c>
      <c r="E387" s="3" t="s">
        <v>75</v>
      </c>
      <c r="F387" s="2">
        <v>312230</v>
      </c>
      <c r="G387" s="3" t="s">
        <v>73</v>
      </c>
      <c r="H387" s="2">
        <v>4</v>
      </c>
      <c r="I387" s="2">
        <v>6</v>
      </c>
      <c r="J387" s="2">
        <v>2</v>
      </c>
      <c r="K387" s="3" t="s">
        <v>22</v>
      </c>
      <c r="L387" s="8">
        <v>12</v>
      </c>
      <c r="M387" s="5">
        <v>15517.36</v>
      </c>
      <c r="N387" s="5">
        <v>3734</v>
      </c>
      <c r="O387" s="8">
        <v>9</v>
      </c>
      <c r="P387" s="5">
        <v>10186.2474</v>
      </c>
      <c r="Q387" s="5">
        <v>458.38139999999999</v>
      </c>
      <c r="R387" s="8">
        <v>10.5</v>
      </c>
      <c r="S387" s="5">
        <v>11883.9558</v>
      </c>
      <c r="T387" s="5">
        <v>534.77819999999997</v>
      </c>
      <c r="U387" s="5">
        <v>1131.8053</v>
      </c>
    </row>
    <row r="388" spans="1:21" x14ac:dyDescent="0.25">
      <c r="A388" s="2">
        <v>3105</v>
      </c>
      <c r="B388" s="3" t="s">
        <v>72</v>
      </c>
      <c r="C388" s="3" t="s">
        <v>73</v>
      </c>
      <c r="D388" s="2">
        <v>31029</v>
      </c>
      <c r="E388" s="3" t="s">
        <v>75</v>
      </c>
      <c r="F388" s="2">
        <v>312230</v>
      </c>
      <c r="G388" s="3" t="s">
        <v>73</v>
      </c>
      <c r="H388" s="2">
        <v>4</v>
      </c>
      <c r="I388" s="2">
        <v>6</v>
      </c>
      <c r="J388" s="2">
        <v>3</v>
      </c>
      <c r="K388" s="3" t="s">
        <v>17</v>
      </c>
      <c r="L388" s="8">
        <v>34</v>
      </c>
      <c r="M388" s="5">
        <v>211854.47</v>
      </c>
      <c r="N388" s="5">
        <v>46531.39</v>
      </c>
      <c r="O388" s="8">
        <v>50.000000000000007</v>
      </c>
      <c r="P388" s="5">
        <v>348534.61979999999</v>
      </c>
      <c r="Q388" s="5">
        <v>15684.0576</v>
      </c>
      <c r="R388" s="8">
        <v>59.000000000000007</v>
      </c>
      <c r="S388" s="5">
        <v>411270.85139999999</v>
      </c>
      <c r="T388" s="5">
        <v>18507.188399999999</v>
      </c>
      <c r="U388" s="5">
        <v>6970.6923999999999</v>
      </c>
    </row>
    <row r="389" spans="1:21" x14ac:dyDescent="0.25">
      <c r="A389" s="2">
        <v>3105</v>
      </c>
      <c r="B389" s="3" t="s">
        <v>72</v>
      </c>
      <c r="C389" s="3" t="s">
        <v>73</v>
      </c>
      <c r="D389" s="2">
        <v>31029</v>
      </c>
      <c r="E389" s="3" t="s">
        <v>75</v>
      </c>
      <c r="F389" s="2">
        <v>313240</v>
      </c>
      <c r="G389" s="3" t="s">
        <v>19</v>
      </c>
      <c r="H389" s="2">
        <v>4</v>
      </c>
      <c r="I389" s="2">
        <v>6</v>
      </c>
      <c r="J389" s="2">
        <v>2</v>
      </c>
      <c r="K389" s="3" t="s">
        <v>22</v>
      </c>
      <c r="L389" s="8">
        <v>1</v>
      </c>
      <c r="M389" s="5">
        <v>3729.81</v>
      </c>
      <c r="N389" s="5">
        <v>0</v>
      </c>
      <c r="O389" s="8">
        <v>0</v>
      </c>
      <c r="P389" s="5">
        <v>0</v>
      </c>
      <c r="Q389" s="5">
        <v>0</v>
      </c>
      <c r="R389" s="8">
        <v>0</v>
      </c>
      <c r="S389" s="5">
        <v>0</v>
      </c>
      <c r="T389" s="5">
        <v>0</v>
      </c>
      <c r="U389" s="5">
        <v>1978.02</v>
      </c>
    </row>
    <row r="390" spans="1:21" x14ac:dyDescent="0.25">
      <c r="A390" s="2">
        <v>3105</v>
      </c>
      <c r="B390" s="3" t="s">
        <v>72</v>
      </c>
      <c r="C390" s="3" t="s">
        <v>73</v>
      </c>
      <c r="D390" s="2">
        <v>31029</v>
      </c>
      <c r="E390" s="3" t="s">
        <v>75</v>
      </c>
      <c r="F390" s="2">
        <v>313670</v>
      </c>
      <c r="G390" s="3" t="s">
        <v>43</v>
      </c>
      <c r="H390" s="2">
        <v>4</v>
      </c>
      <c r="I390" s="2">
        <v>6</v>
      </c>
      <c r="J390" s="2">
        <v>5</v>
      </c>
      <c r="K390" s="3" t="s">
        <v>20</v>
      </c>
      <c r="L390" s="8">
        <v>1</v>
      </c>
      <c r="M390" s="5">
        <v>6348.42</v>
      </c>
      <c r="N390" s="5">
        <v>0</v>
      </c>
      <c r="O390" s="8">
        <v>0</v>
      </c>
      <c r="P390" s="5">
        <v>0</v>
      </c>
      <c r="Q390" s="5">
        <v>0</v>
      </c>
      <c r="R390" s="8">
        <v>0</v>
      </c>
      <c r="S390" s="5">
        <v>0</v>
      </c>
      <c r="T390" s="5">
        <v>0</v>
      </c>
      <c r="U390" s="5">
        <v>5142.8825999999999</v>
      </c>
    </row>
    <row r="391" spans="1:21" x14ac:dyDescent="0.25">
      <c r="A391" s="2">
        <v>3105</v>
      </c>
      <c r="B391" s="3" t="s">
        <v>72</v>
      </c>
      <c r="C391" s="3" t="s">
        <v>73</v>
      </c>
      <c r="D391" s="2">
        <v>31029</v>
      </c>
      <c r="E391" s="3" t="s">
        <v>75</v>
      </c>
      <c r="F391" s="2">
        <v>314390</v>
      </c>
      <c r="G391" s="3" t="s">
        <v>76</v>
      </c>
      <c r="H391" s="2">
        <v>4</v>
      </c>
      <c r="I391" s="2">
        <v>6</v>
      </c>
      <c r="J391" s="2">
        <v>5</v>
      </c>
      <c r="K391" s="3" t="s">
        <v>20</v>
      </c>
      <c r="L391" s="8">
        <v>0</v>
      </c>
      <c r="M391" s="5">
        <v>0</v>
      </c>
      <c r="N391" s="5">
        <v>0</v>
      </c>
      <c r="O391" s="8">
        <v>6.4999999999999991</v>
      </c>
      <c r="P391" s="5">
        <v>27691.198199999999</v>
      </c>
      <c r="Q391" s="5">
        <v>1246.104</v>
      </c>
      <c r="R391" s="8">
        <v>7.5</v>
      </c>
      <c r="S391" s="5">
        <v>31951.382399999999</v>
      </c>
      <c r="T391" s="5">
        <v>1437.8124</v>
      </c>
      <c r="U391" s="5">
        <v>4260.1842999999999</v>
      </c>
    </row>
    <row r="392" spans="1:21" x14ac:dyDescent="0.25">
      <c r="A392" s="2">
        <v>3105</v>
      </c>
      <c r="B392" s="3" t="s">
        <v>72</v>
      </c>
      <c r="C392" s="3" t="s">
        <v>73</v>
      </c>
      <c r="D392" s="2">
        <v>31029</v>
      </c>
      <c r="E392" s="3" t="s">
        <v>75</v>
      </c>
      <c r="F392" s="2">
        <v>314790</v>
      </c>
      <c r="G392" s="3" t="s">
        <v>21</v>
      </c>
      <c r="H392" s="2">
        <v>4</v>
      </c>
      <c r="I392" s="2">
        <v>6</v>
      </c>
      <c r="J392" s="2">
        <v>2</v>
      </c>
      <c r="K392" s="3" t="s">
        <v>22</v>
      </c>
      <c r="L392" s="8">
        <v>0</v>
      </c>
      <c r="M392" s="5">
        <v>0</v>
      </c>
      <c r="N392" s="5">
        <v>0</v>
      </c>
      <c r="O392" s="8">
        <v>4.5</v>
      </c>
      <c r="P392" s="5">
        <v>3206.2469999999998</v>
      </c>
      <c r="Q392" s="5">
        <v>144.28139999999999</v>
      </c>
      <c r="R392" s="8">
        <v>5.5</v>
      </c>
      <c r="S392" s="5">
        <v>3918.7464</v>
      </c>
      <c r="T392" s="5">
        <v>176.34360000000001</v>
      </c>
      <c r="U392" s="5">
        <v>712.49929999999995</v>
      </c>
    </row>
    <row r="393" spans="1:21" x14ac:dyDescent="0.25">
      <c r="A393" s="2">
        <v>3105</v>
      </c>
      <c r="B393" s="3" t="s">
        <v>72</v>
      </c>
      <c r="C393" s="3" t="s">
        <v>73</v>
      </c>
      <c r="D393" s="2">
        <v>31029</v>
      </c>
      <c r="E393" s="3" t="s">
        <v>75</v>
      </c>
      <c r="F393" s="2">
        <v>314790</v>
      </c>
      <c r="G393" s="3" t="s">
        <v>21</v>
      </c>
      <c r="H393" s="2">
        <v>4</v>
      </c>
      <c r="I393" s="2">
        <v>6</v>
      </c>
      <c r="J393" s="2">
        <v>3</v>
      </c>
      <c r="K393" s="3" t="s">
        <v>17</v>
      </c>
      <c r="L393" s="8">
        <v>0</v>
      </c>
      <c r="M393" s="5">
        <v>0</v>
      </c>
      <c r="N393" s="5">
        <v>0</v>
      </c>
      <c r="O393" s="8">
        <v>17</v>
      </c>
      <c r="P393" s="5">
        <v>103115.09940000001</v>
      </c>
      <c r="Q393" s="5">
        <v>4640.1791999999996</v>
      </c>
      <c r="R393" s="8">
        <v>20</v>
      </c>
      <c r="S393" s="5">
        <v>121311.882</v>
      </c>
      <c r="T393" s="5">
        <v>5459.0346</v>
      </c>
      <c r="U393" s="5">
        <v>6065.5941000000003</v>
      </c>
    </row>
    <row r="394" spans="1:21" x14ac:dyDescent="0.25">
      <c r="A394" s="2">
        <v>3105</v>
      </c>
      <c r="B394" s="3" t="s">
        <v>72</v>
      </c>
      <c r="C394" s="3" t="s">
        <v>73</v>
      </c>
      <c r="D394" s="2">
        <v>31029</v>
      </c>
      <c r="E394" s="3" t="s">
        <v>75</v>
      </c>
      <c r="F394" s="2">
        <v>314790</v>
      </c>
      <c r="G394" s="3" t="s">
        <v>21</v>
      </c>
      <c r="H394" s="2">
        <v>4</v>
      </c>
      <c r="I394" s="2">
        <v>6</v>
      </c>
      <c r="J394" s="2">
        <v>4</v>
      </c>
      <c r="K394" s="3" t="s">
        <v>18</v>
      </c>
      <c r="L394" s="8">
        <v>1</v>
      </c>
      <c r="M394" s="5">
        <v>7473.79</v>
      </c>
      <c r="N394" s="5">
        <v>0</v>
      </c>
      <c r="O394" s="8">
        <v>15.500000000000002</v>
      </c>
      <c r="P394" s="5">
        <v>71318.984400000001</v>
      </c>
      <c r="Q394" s="5">
        <v>3209.3544000000002</v>
      </c>
      <c r="R394" s="8">
        <v>18</v>
      </c>
      <c r="S394" s="5">
        <v>82822.046400000007</v>
      </c>
      <c r="T394" s="5">
        <v>3726.9917999999998</v>
      </c>
      <c r="U394" s="5">
        <v>4601.2248</v>
      </c>
    </row>
    <row r="395" spans="1:21" x14ac:dyDescent="0.25">
      <c r="A395" s="2">
        <v>3105</v>
      </c>
      <c r="B395" s="3" t="s">
        <v>72</v>
      </c>
      <c r="C395" s="3" t="s">
        <v>73</v>
      </c>
      <c r="D395" s="2">
        <v>31029</v>
      </c>
      <c r="E395" s="3" t="s">
        <v>75</v>
      </c>
      <c r="F395" s="2">
        <v>315250</v>
      </c>
      <c r="G395" s="3" t="s">
        <v>23</v>
      </c>
      <c r="H395" s="2">
        <v>4</v>
      </c>
      <c r="I395" s="2">
        <v>6</v>
      </c>
      <c r="J395" s="2">
        <v>4</v>
      </c>
      <c r="K395" s="3" t="s">
        <v>18</v>
      </c>
      <c r="L395" s="8">
        <v>1</v>
      </c>
      <c r="M395" s="5">
        <v>8940.2900000000009</v>
      </c>
      <c r="N395" s="5">
        <v>0</v>
      </c>
      <c r="O395" s="8">
        <v>0</v>
      </c>
      <c r="P395" s="5">
        <v>0</v>
      </c>
      <c r="Q395" s="5">
        <v>0</v>
      </c>
      <c r="R395" s="8">
        <v>0</v>
      </c>
      <c r="S395" s="5">
        <v>0</v>
      </c>
      <c r="T395" s="5">
        <v>0</v>
      </c>
      <c r="U395" s="5">
        <v>4563.2483000000002</v>
      </c>
    </row>
    <row r="396" spans="1:21" x14ac:dyDescent="0.25">
      <c r="A396" s="2">
        <v>3105</v>
      </c>
      <c r="B396" s="3" t="s">
        <v>72</v>
      </c>
      <c r="C396" s="3" t="s">
        <v>73</v>
      </c>
      <c r="D396" s="2">
        <v>31029</v>
      </c>
      <c r="E396" s="3" t="s">
        <v>75</v>
      </c>
      <c r="F396" s="2">
        <v>316470</v>
      </c>
      <c r="G396" s="3" t="s">
        <v>24</v>
      </c>
      <c r="H396" s="2">
        <v>4</v>
      </c>
      <c r="I396" s="2">
        <v>6</v>
      </c>
      <c r="J396" s="2">
        <v>1</v>
      </c>
      <c r="K396" s="3" t="s">
        <v>16</v>
      </c>
      <c r="L396" s="8">
        <v>2</v>
      </c>
      <c r="M396" s="5">
        <v>20350.68</v>
      </c>
      <c r="N396" s="5">
        <v>7180.8</v>
      </c>
      <c r="O396" s="8">
        <v>17</v>
      </c>
      <c r="P396" s="5">
        <v>144052.2384</v>
      </c>
      <c r="Q396" s="5">
        <v>6482.3508000000002</v>
      </c>
      <c r="R396" s="8">
        <v>20</v>
      </c>
      <c r="S396" s="5">
        <v>169473.22200000001</v>
      </c>
      <c r="T396" s="5">
        <v>7626.2951999999996</v>
      </c>
      <c r="U396" s="5">
        <v>8473.6610999999994</v>
      </c>
    </row>
    <row r="397" spans="1:21" x14ac:dyDescent="0.25">
      <c r="A397" s="2">
        <v>3105</v>
      </c>
      <c r="B397" s="3" t="s">
        <v>72</v>
      </c>
      <c r="C397" s="3" t="s">
        <v>73</v>
      </c>
      <c r="D397" s="2">
        <v>31029</v>
      </c>
      <c r="E397" s="3" t="s">
        <v>75</v>
      </c>
      <c r="F397" s="2">
        <v>316470</v>
      </c>
      <c r="G397" s="3" t="s">
        <v>24</v>
      </c>
      <c r="H397" s="2">
        <v>4</v>
      </c>
      <c r="I397" s="2">
        <v>6</v>
      </c>
      <c r="J397" s="2">
        <v>3</v>
      </c>
      <c r="K397" s="3" t="s">
        <v>17</v>
      </c>
      <c r="L397" s="8">
        <v>5</v>
      </c>
      <c r="M397" s="5">
        <v>28636.52</v>
      </c>
      <c r="N397" s="5">
        <v>4308.4799999999996</v>
      </c>
      <c r="O397" s="8">
        <v>0</v>
      </c>
      <c r="P397" s="5">
        <v>0</v>
      </c>
      <c r="Q397" s="5">
        <v>0</v>
      </c>
      <c r="R397" s="8">
        <v>0</v>
      </c>
      <c r="S397" s="5">
        <v>0</v>
      </c>
      <c r="T397" s="5">
        <v>0</v>
      </c>
      <c r="U397" s="5">
        <v>5611.0918000000001</v>
      </c>
    </row>
    <row r="398" spans="1:21" x14ac:dyDescent="0.25">
      <c r="A398" s="2">
        <v>3105</v>
      </c>
      <c r="B398" s="3" t="s">
        <v>72</v>
      </c>
      <c r="C398" s="3" t="s">
        <v>73</v>
      </c>
      <c r="D398" s="2">
        <v>31030</v>
      </c>
      <c r="E398" s="3" t="s">
        <v>77</v>
      </c>
      <c r="F398" s="2">
        <v>310620</v>
      </c>
      <c r="G398" s="3" t="s">
        <v>15</v>
      </c>
      <c r="H398" s="2">
        <v>4</v>
      </c>
      <c r="I398" s="2">
        <v>6</v>
      </c>
      <c r="J398" s="2">
        <v>1</v>
      </c>
      <c r="K398" s="3" t="s">
        <v>16</v>
      </c>
      <c r="L398" s="8">
        <v>13</v>
      </c>
      <c r="M398" s="5">
        <v>108413.56</v>
      </c>
      <c r="N398" s="5">
        <v>20154.099999999999</v>
      </c>
      <c r="O398" s="8">
        <v>11</v>
      </c>
      <c r="P398" s="5">
        <v>126607.4004</v>
      </c>
      <c r="Q398" s="5">
        <v>5697.3329999999996</v>
      </c>
      <c r="R398" s="8">
        <v>12.999999999999998</v>
      </c>
      <c r="S398" s="5">
        <v>149626.9278</v>
      </c>
      <c r="T398" s="5">
        <v>6733.2120000000004</v>
      </c>
      <c r="U398" s="5">
        <v>11509.7637</v>
      </c>
    </row>
    <row r="399" spans="1:21" x14ac:dyDescent="0.25">
      <c r="A399" s="2">
        <v>3105</v>
      </c>
      <c r="B399" s="3" t="s">
        <v>72</v>
      </c>
      <c r="C399" s="3" t="s">
        <v>73</v>
      </c>
      <c r="D399" s="2">
        <v>31030</v>
      </c>
      <c r="E399" s="3" t="s">
        <v>77</v>
      </c>
      <c r="F399" s="2">
        <v>310620</v>
      </c>
      <c r="G399" s="3" t="s">
        <v>15</v>
      </c>
      <c r="H399" s="2">
        <v>4</v>
      </c>
      <c r="I399" s="2">
        <v>6</v>
      </c>
      <c r="J399" s="2">
        <v>2</v>
      </c>
      <c r="K399" s="3" t="s">
        <v>22</v>
      </c>
      <c r="L399" s="8">
        <v>3</v>
      </c>
      <c r="M399" s="5">
        <v>4424.08</v>
      </c>
      <c r="N399" s="5">
        <v>1436.16</v>
      </c>
      <c r="O399" s="8">
        <v>2.5</v>
      </c>
      <c r="P399" s="5">
        <v>3874.2150000000001</v>
      </c>
      <c r="Q399" s="5">
        <v>174.33959999999999</v>
      </c>
      <c r="R399" s="8">
        <v>3</v>
      </c>
      <c r="S399" s="5">
        <v>4649.058</v>
      </c>
      <c r="T399" s="5">
        <v>209.20740000000001</v>
      </c>
      <c r="U399" s="5">
        <v>1549.6860999999999</v>
      </c>
    </row>
    <row r="400" spans="1:21" x14ac:dyDescent="0.25">
      <c r="A400" s="2">
        <v>3105</v>
      </c>
      <c r="B400" s="3" t="s">
        <v>72</v>
      </c>
      <c r="C400" s="3" t="s">
        <v>73</v>
      </c>
      <c r="D400" s="2">
        <v>31030</v>
      </c>
      <c r="E400" s="3" t="s">
        <v>77</v>
      </c>
      <c r="F400" s="2">
        <v>310620</v>
      </c>
      <c r="G400" s="3" t="s">
        <v>15</v>
      </c>
      <c r="H400" s="2">
        <v>4</v>
      </c>
      <c r="I400" s="2">
        <v>6</v>
      </c>
      <c r="J400" s="2">
        <v>3</v>
      </c>
      <c r="K400" s="3" t="s">
        <v>17</v>
      </c>
      <c r="L400" s="8">
        <v>3</v>
      </c>
      <c r="M400" s="5">
        <v>17830.669999999998</v>
      </c>
      <c r="N400" s="5">
        <v>2417.5300000000002</v>
      </c>
      <c r="O400" s="8">
        <v>0</v>
      </c>
      <c r="P400" s="5">
        <v>0</v>
      </c>
      <c r="Q400" s="5">
        <v>0</v>
      </c>
      <c r="R400" s="8">
        <v>0</v>
      </c>
      <c r="S400" s="5">
        <v>0</v>
      </c>
      <c r="T400" s="5">
        <v>0</v>
      </c>
      <c r="U400" s="5">
        <v>6096.1048000000001</v>
      </c>
    </row>
    <row r="401" spans="1:21" x14ac:dyDescent="0.25">
      <c r="A401" s="2">
        <v>3105</v>
      </c>
      <c r="B401" s="3" t="s">
        <v>72</v>
      </c>
      <c r="C401" s="3" t="s">
        <v>73</v>
      </c>
      <c r="D401" s="2">
        <v>31030</v>
      </c>
      <c r="E401" s="3" t="s">
        <v>77</v>
      </c>
      <c r="F401" s="2">
        <v>310620</v>
      </c>
      <c r="G401" s="3" t="s">
        <v>15</v>
      </c>
      <c r="H401" s="2">
        <v>4</v>
      </c>
      <c r="I401" s="2">
        <v>6</v>
      </c>
      <c r="J401" s="2">
        <v>4</v>
      </c>
      <c r="K401" s="3" t="s">
        <v>18</v>
      </c>
      <c r="L401" s="8">
        <v>1</v>
      </c>
      <c r="M401" s="5">
        <v>4669.8100000000004</v>
      </c>
      <c r="N401" s="5">
        <v>0</v>
      </c>
      <c r="O401" s="8">
        <v>2.5</v>
      </c>
      <c r="P401" s="5">
        <v>12037.233</v>
      </c>
      <c r="Q401" s="5">
        <v>541.67520000000002</v>
      </c>
      <c r="R401" s="8">
        <v>3</v>
      </c>
      <c r="S401" s="5">
        <v>14444.679599999999</v>
      </c>
      <c r="T401" s="5">
        <v>650.01059999999995</v>
      </c>
      <c r="U401" s="5">
        <v>4814.8932000000004</v>
      </c>
    </row>
    <row r="402" spans="1:21" x14ac:dyDescent="0.25">
      <c r="A402" s="2">
        <v>3105</v>
      </c>
      <c r="B402" s="3" t="s">
        <v>72</v>
      </c>
      <c r="C402" s="3" t="s">
        <v>73</v>
      </c>
      <c r="D402" s="2">
        <v>31030</v>
      </c>
      <c r="E402" s="3" t="s">
        <v>77</v>
      </c>
      <c r="F402" s="2">
        <v>310620</v>
      </c>
      <c r="G402" s="3" t="s">
        <v>15</v>
      </c>
      <c r="H402" s="2">
        <v>4</v>
      </c>
      <c r="I402" s="2">
        <v>6</v>
      </c>
      <c r="J402" s="2">
        <v>5</v>
      </c>
      <c r="K402" s="3" t="s">
        <v>20</v>
      </c>
      <c r="L402" s="8">
        <v>0</v>
      </c>
      <c r="M402" s="5">
        <v>0</v>
      </c>
      <c r="N402" s="5">
        <v>0</v>
      </c>
      <c r="O402" s="8">
        <v>1.9999999999999998</v>
      </c>
      <c r="P402" s="5">
        <v>8688.9624000000003</v>
      </c>
      <c r="Q402" s="5">
        <v>391.00319999999999</v>
      </c>
      <c r="R402" s="8">
        <v>2.5</v>
      </c>
      <c r="S402" s="5">
        <v>10861.203</v>
      </c>
      <c r="T402" s="5">
        <v>488.75400000000002</v>
      </c>
      <c r="U402" s="5">
        <v>4344.4811</v>
      </c>
    </row>
    <row r="403" spans="1:21" x14ac:dyDescent="0.25">
      <c r="A403" s="2">
        <v>3105</v>
      </c>
      <c r="B403" s="3" t="s">
        <v>72</v>
      </c>
      <c r="C403" s="3" t="s">
        <v>73</v>
      </c>
      <c r="D403" s="2">
        <v>31030</v>
      </c>
      <c r="E403" s="3" t="s">
        <v>77</v>
      </c>
      <c r="F403" s="2">
        <v>312230</v>
      </c>
      <c r="G403" s="3" t="s">
        <v>73</v>
      </c>
      <c r="H403" s="2">
        <v>4</v>
      </c>
      <c r="I403" s="2">
        <v>6</v>
      </c>
      <c r="J403" s="2">
        <v>1</v>
      </c>
      <c r="K403" s="3" t="s">
        <v>16</v>
      </c>
      <c r="L403" s="8">
        <v>17</v>
      </c>
      <c r="M403" s="5">
        <v>164682.89000000001</v>
      </c>
      <c r="N403" s="5">
        <v>15510.47</v>
      </c>
      <c r="O403" s="8">
        <v>9.5</v>
      </c>
      <c r="P403" s="5">
        <v>97036.917000000001</v>
      </c>
      <c r="Q403" s="5">
        <v>4366.6614</v>
      </c>
      <c r="R403" s="8">
        <v>11</v>
      </c>
      <c r="S403" s="5">
        <v>112358.535</v>
      </c>
      <c r="T403" s="5">
        <v>5056.134</v>
      </c>
      <c r="U403" s="5">
        <v>10214.4123</v>
      </c>
    </row>
    <row r="404" spans="1:21" x14ac:dyDescent="0.25">
      <c r="A404" s="2">
        <v>3105</v>
      </c>
      <c r="B404" s="3" t="s">
        <v>72</v>
      </c>
      <c r="C404" s="3" t="s">
        <v>73</v>
      </c>
      <c r="D404" s="2">
        <v>31030</v>
      </c>
      <c r="E404" s="3" t="s">
        <v>77</v>
      </c>
      <c r="F404" s="2">
        <v>312230</v>
      </c>
      <c r="G404" s="3" t="s">
        <v>73</v>
      </c>
      <c r="H404" s="2">
        <v>4</v>
      </c>
      <c r="I404" s="2">
        <v>6</v>
      </c>
      <c r="J404" s="2">
        <v>2</v>
      </c>
      <c r="K404" s="3" t="s">
        <v>22</v>
      </c>
      <c r="L404" s="8">
        <v>2</v>
      </c>
      <c r="M404" s="5">
        <v>5285.93</v>
      </c>
      <c r="N404" s="5">
        <v>861.69</v>
      </c>
      <c r="O404" s="8">
        <v>2.5</v>
      </c>
      <c r="P404" s="5">
        <v>2829.5129999999999</v>
      </c>
      <c r="Q404" s="5">
        <v>127.3278</v>
      </c>
      <c r="R404" s="8">
        <v>3</v>
      </c>
      <c r="S404" s="5">
        <v>3395.4155999999998</v>
      </c>
      <c r="T404" s="5">
        <v>152.7936</v>
      </c>
      <c r="U404" s="5">
        <v>1131.8053</v>
      </c>
    </row>
    <row r="405" spans="1:21" x14ac:dyDescent="0.25">
      <c r="A405" s="2">
        <v>3105</v>
      </c>
      <c r="B405" s="3" t="s">
        <v>72</v>
      </c>
      <c r="C405" s="3" t="s">
        <v>73</v>
      </c>
      <c r="D405" s="2">
        <v>31030</v>
      </c>
      <c r="E405" s="3" t="s">
        <v>77</v>
      </c>
      <c r="F405" s="2">
        <v>312230</v>
      </c>
      <c r="G405" s="3" t="s">
        <v>73</v>
      </c>
      <c r="H405" s="2">
        <v>4</v>
      </c>
      <c r="I405" s="2">
        <v>6</v>
      </c>
      <c r="J405" s="2">
        <v>3</v>
      </c>
      <c r="K405" s="3" t="s">
        <v>17</v>
      </c>
      <c r="L405" s="8">
        <v>1</v>
      </c>
      <c r="M405" s="5">
        <v>4718.28</v>
      </c>
      <c r="N405" s="5">
        <v>574.46</v>
      </c>
      <c r="O405" s="8">
        <v>15.500000000000002</v>
      </c>
      <c r="P405" s="5">
        <v>108045.732</v>
      </c>
      <c r="Q405" s="5">
        <v>4862.058</v>
      </c>
      <c r="R405" s="8">
        <v>18</v>
      </c>
      <c r="S405" s="5">
        <v>125472.4632</v>
      </c>
      <c r="T405" s="5">
        <v>5646.2610000000004</v>
      </c>
      <c r="U405" s="5">
        <v>6970.6923999999999</v>
      </c>
    </row>
    <row r="406" spans="1:21" x14ac:dyDescent="0.25">
      <c r="A406" s="2">
        <v>3105</v>
      </c>
      <c r="B406" s="3" t="s">
        <v>72</v>
      </c>
      <c r="C406" s="3" t="s">
        <v>73</v>
      </c>
      <c r="D406" s="2">
        <v>31030</v>
      </c>
      <c r="E406" s="3" t="s">
        <v>77</v>
      </c>
      <c r="F406" s="2">
        <v>314790</v>
      </c>
      <c r="G406" s="3" t="s">
        <v>21</v>
      </c>
      <c r="H406" s="2">
        <v>4</v>
      </c>
      <c r="I406" s="2">
        <v>6</v>
      </c>
      <c r="J406" s="2">
        <v>2</v>
      </c>
      <c r="K406" s="3" t="s">
        <v>22</v>
      </c>
      <c r="L406" s="8">
        <v>0</v>
      </c>
      <c r="M406" s="5">
        <v>0</v>
      </c>
      <c r="N406" s="5">
        <v>0</v>
      </c>
      <c r="O406" s="8">
        <v>1.5</v>
      </c>
      <c r="P406" s="5">
        <v>1068.7488000000001</v>
      </c>
      <c r="Q406" s="5">
        <v>48.093600000000002</v>
      </c>
      <c r="R406" s="8">
        <v>1.9999999999999998</v>
      </c>
      <c r="S406" s="5">
        <v>1424.9988000000001</v>
      </c>
      <c r="T406" s="5">
        <v>64.125</v>
      </c>
      <c r="U406" s="5">
        <v>712.49929999999995</v>
      </c>
    </row>
    <row r="407" spans="1:21" x14ac:dyDescent="0.25">
      <c r="A407" s="2">
        <v>3105</v>
      </c>
      <c r="B407" s="3" t="s">
        <v>72</v>
      </c>
      <c r="C407" s="3" t="s">
        <v>73</v>
      </c>
      <c r="D407" s="2">
        <v>31030</v>
      </c>
      <c r="E407" s="3" t="s">
        <v>77</v>
      </c>
      <c r="F407" s="2">
        <v>314790</v>
      </c>
      <c r="G407" s="3" t="s">
        <v>21</v>
      </c>
      <c r="H407" s="2">
        <v>4</v>
      </c>
      <c r="I407" s="2">
        <v>6</v>
      </c>
      <c r="J407" s="2">
        <v>3</v>
      </c>
      <c r="K407" s="3" t="s">
        <v>17</v>
      </c>
      <c r="L407" s="8">
        <v>5</v>
      </c>
      <c r="M407" s="5">
        <v>29487.67</v>
      </c>
      <c r="N407" s="5">
        <v>2872.31</v>
      </c>
      <c r="O407" s="8">
        <v>5</v>
      </c>
      <c r="P407" s="5">
        <v>30327.970799999999</v>
      </c>
      <c r="Q407" s="5">
        <v>1364.7588000000001</v>
      </c>
      <c r="R407" s="8">
        <v>6</v>
      </c>
      <c r="S407" s="5">
        <v>36393.564599999998</v>
      </c>
      <c r="T407" s="5">
        <v>1637.7102</v>
      </c>
      <c r="U407" s="5">
        <v>6065.5941000000003</v>
      </c>
    </row>
    <row r="408" spans="1:21" x14ac:dyDescent="0.25">
      <c r="A408" s="2">
        <v>3105</v>
      </c>
      <c r="B408" s="3" t="s">
        <v>72</v>
      </c>
      <c r="C408" s="3" t="s">
        <v>73</v>
      </c>
      <c r="D408" s="2">
        <v>31030</v>
      </c>
      <c r="E408" s="3" t="s">
        <v>77</v>
      </c>
      <c r="F408" s="2">
        <v>315250</v>
      </c>
      <c r="G408" s="3" t="s">
        <v>23</v>
      </c>
      <c r="H408" s="2">
        <v>4</v>
      </c>
      <c r="I408" s="2">
        <v>6</v>
      </c>
      <c r="J408" s="2">
        <v>4</v>
      </c>
      <c r="K408" s="3" t="s">
        <v>18</v>
      </c>
      <c r="L408" s="8">
        <v>1</v>
      </c>
      <c r="M408" s="5">
        <v>7337.55</v>
      </c>
      <c r="N408" s="5">
        <v>0</v>
      </c>
      <c r="O408" s="8">
        <v>0</v>
      </c>
      <c r="P408" s="5">
        <v>0</v>
      </c>
      <c r="Q408" s="5">
        <v>0</v>
      </c>
      <c r="R408" s="8">
        <v>0</v>
      </c>
      <c r="S408" s="5">
        <v>0</v>
      </c>
      <c r="T408" s="5">
        <v>0</v>
      </c>
      <c r="U408" s="5">
        <v>4563.2483000000002</v>
      </c>
    </row>
    <row r="409" spans="1:21" x14ac:dyDescent="0.25">
      <c r="A409" s="2">
        <v>3105</v>
      </c>
      <c r="B409" s="3" t="s">
        <v>72</v>
      </c>
      <c r="C409" s="3" t="s">
        <v>73</v>
      </c>
      <c r="D409" s="2">
        <v>31030</v>
      </c>
      <c r="E409" s="3" t="s">
        <v>77</v>
      </c>
      <c r="F409" s="2">
        <v>316470</v>
      </c>
      <c r="G409" s="3" t="s">
        <v>24</v>
      </c>
      <c r="H409" s="2">
        <v>4</v>
      </c>
      <c r="I409" s="2">
        <v>6</v>
      </c>
      <c r="J409" s="2">
        <v>1</v>
      </c>
      <c r="K409" s="3" t="s">
        <v>16</v>
      </c>
      <c r="L409" s="8">
        <v>9</v>
      </c>
      <c r="M409" s="5">
        <v>68796.38</v>
      </c>
      <c r="N409" s="5">
        <v>5744.64</v>
      </c>
      <c r="O409" s="8">
        <v>5</v>
      </c>
      <c r="P409" s="5">
        <v>42368.305800000002</v>
      </c>
      <c r="Q409" s="5">
        <v>1906.5737999999999</v>
      </c>
      <c r="R409" s="8">
        <v>6</v>
      </c>
      <c r="S409" s="5">
        <v>50841.9666</v>
      </c>
      <c r="T409" s="5">
        <v>2287.8881999999999</v>
      </c>
      <c r="U409" s="5">
        <v>8473.6610999999994</v>
      </c>
    </row>
    <row r="410" spans="1:21" x14ac:dyDescent="0.25">
      <c r="A410" s="2">
        <v>3105</v>
      </c>
      <c r="B410" s="3" t="s">
        <v>72</v>
      </c>
      <c r="C410" s="3" t="s">
        <v>73</v>
      </c>
      <c r="D410" s="2">
        <v>31030</v>
      </c>
      <c r="E410" s="3" t="s">
        <v>77</v>
      </c>
      <c r="F410" s="2">
        <v>316470</v>
      </c>
      <c r="G410" s="3" t="s">
        <v>24</v>
      </c>
      <c r="H410" s="2">
        <v>4</v>
      </c>
      <c r="I410" s="2">
        <v>6</v>
      </c>
      <c r="J410" s="2">
        <v>3</v>
      </c>
      <c r="K410" s="3" t="s">
        <v>17</v>
      </c>
      <c r="L410" s="8">
        <v>20</v>
      </c>
      <c r="M410" s="5">
        <v>114239.99</v>
      </c>
      <c r="N410" s="5">
        <v>7180.8</v>
      </c>
      <c r="O410" s="8">
        <v>5</v>
      </c>
      <c r="P410" s="5">
        <v>28055.4588</v>
      </c>
      <c r="Q410" s="5">
        <v>1262.4954</v>
      </c>
      <c r="R410" s="8">
        <v>5.5</v>
      </c>
      <c r="S410" s="5">
        <v>30861.004799999999</v>
      </c>
      <c r="T410" s="5">
        <v>1388.7449999999999</v>
      </c>
      <c r="U410" s="5">
        <v>5611.0918000000001</v>
      </c>
    </row>
    <row r="411" spans="1:21" x14ac:dyDescent="0.25">
      <c r="A411" s="2">
        <v>3105</v>
      </c>
      <c r="B411" s="3" t="s">
        <v>72</v>
      </c>
      <c r="C411" s="3" t="s">
        <v>73</v>
      </c>
      <c r="D411" s="2">
        <v>31030</v>
      </c>
      <c r="E411" s="3" t="s">
        <v>77</v>
      </c>
      <c r="F411" s="2">
        <v>316470</v>
      </c>
      <c r="G411" s="3" t="s">
        <v>24</v>
      </c>
      <c r="H411" s="2">
        <v>4</v>
      </c>
      <c r="I411" s="2">
        <v>6</v>
      </c>
      <c r="J411" s="2">
        <v>4</v>
      </c>
      <c r="K411" s="3" t="s">
        <v>18</v>
      </c>
      <c r="L411" s="8">
        <v>1</v>
      </c>
      <c r="M411" s="5">
        <v>2368.06</v>
      </c>
      <c r="N411" s="5">
        <v>0</v>
      </c>
      <c r="O411" s="8">
        <v>1.9999999999999998</v>
      </c>
      <c r="P411" s="5">
        <v>8546.2962000000007</v>
      </c>
      <c r="Q411" s="5">
        <v>384.58319999999998</v>
      </c>
      <c r="R411" s="8">
        <v>2.5</v>
      </c>
      <c r="S411" s="5">
        <v>10682.8704</v>
      </c>
      <c r="T411" s="5">
        <v>480.72899999999998</v>
      </c>
      <c r="U411" s="5">
        <v>4273.1481999999996</v>
      </c>
    </row>
    <row r="412" spans="1:21" x14ac:dyDescent="0.25">
      <c r="A412" s="2">
        <v>3105</v>
      </c>
      <c r="B412" s="3" t="s">
        <v>72</v>
      </c>
      <c r="C412" s="3" t="s">
        <v>73</v>
      </c>
      <c r="D412" s="2">
        <v>31031</v>
      </c>
      <c r="E412" s="3" t="s">
        <v>78</v>
      </c>
      <c r="F412" s="2">
        <v>310560</v>
      </c>
      <c r="G412" s="3" t="s">
        <v>40</v>
      </c>
      <c r="H412" s="2">
        <v>4</v>
      </c>
      <c r="I412" s="2">
        <v>6</v>
      </c>
      <c r="J412" s="2">
        <v>1</v>
      </c>
      <c r="K412" s="3" t="s">
        <v>16</v>
      </c>
      <c r="L412" s="8">
        <v>3</v>
      </c>
      <c r="M412" s="5">
        <v>31371.06</v>
      </c>
      <c r="N412" s="5">
        <v>8138.24</v>
      </c>
      <c r="O412" s="8">
        <v>0</v>
      </c>
      <c r="P412" s="5">
        <v>0</v>
      </c>
      <c r="Q412" s="5">
        <v>0</v>
      </c>
      <c r="R412" s="8">
        <v>0</v>
      </c>
      <c r="S412" s="5">
        <v>0</v>
      </c>
      <c r="T412" s="5">
        <v>0</v>
      </c>
      <c r="U412" s="5">
        <v>9225.3716999999997</v>
      </c>
    </row>
    <row r="413" spans="1:21" x14ac:dyDescent="0.25">
      <c r="A413" s="2">
        <v>3105</v>
      </c>
      <c r="B413" s="3" t="s">
        <v>72</v>
      </c>
      <c r="C413" s="3" t="s">
        <v>73</v>
      </c>
      <c r="D413" s="2">
        <v>31031</v>
      </c>
      <c r="E413" s="3" t="s">
        <v>78</v>
      </c>
      <c r="F413" s="2">
        <v>310620</v>
      </c>
      <c r="G413" s="3" t="s">
        <v>15</v>
      </c>
      <c r="H413" s="2">
        <v>4</v>
      </c>
      <c r="I413" s="2">
        <v>6</v>
      </c>
      <c r="J413" s="2">
        <v>1</v>
      </c>
      <c r="K413" s="3" t="s">
        <v>16</v>
      </c>
      <c r="L413" s="8">
        <v>17</v>
      </c>
      <c r="M413" s="5">
        <v>208600.84</v>
      </c>
      <c r="N413" s="5">
        <v>29581.32</v>
      </c>
      <c r="O413" s="8">
        <v>9.5</v>
      </c>
      <c r="P413" s="5">
        <v>109342.755</v>
      </c>
      <c r="Q413" s="5">
        <v>4920.4242000000004</v>
      </c>
      <c r="R413" s="8">
        <v>11</v>
      </c>
      <c r="S413" s="5">
        <v>126607.4004</v>
      </c>
      <c r="T413" s="5">
        <v>5697.3329999999996</v>
      </c>
      <c r="U413" s="5">
        <v>11509.7637</v>
      </c>
    </row>
    <row r="414" spans="1:21" x14ac:dyDescent="0.25">
      <c r="A414" s="2">
        <v>3105</v>
      </c>
      <c r="B414" s="3" t="s">
        <v>72</v>
      </c>
      <c r="C414" s="3" t="s">
        <v>73</v>
      </c>
      <c r="D414" s="2">
        <v>31031</v>
      </c>
      <c r="E414" s="3" t="s">
        <v>78</v>
      </c>
      <c r="F414" s="2">
        <v>310620</v>
      </c>
      <c r="G414" s="3" t="s">
        <v>15</v>
      </c>
      <c r="H414" s="2">
        <v>4</v>
      </c>
      <c r="I414" s="2">
        <v>6</v>
      </c>
      <c r="J414" s="2">
        <v>2</v>
      </c>
      <c r="K414" s="3" t="s">
        <v>22</v>
      </c>
      <c r="L414" s="8">
        <v>3</v>
      </c>
      <c r="M414" s="5">
        <v>2976.51</v>
      </c>
      <c r="N414" s="5">
        <v>957.44</v>
      </c>
      <c r="O414" s="8">
        <v>2.5</v>
      </c>
      <c r="P414" s="5">
        <v>3874.2150000000001</v>
      </c>
      <c r="Q414" s="5">
        <v>174.33959999999999</v>
      </c>
      <c r="R414" s="8">
        <v>3</v>
      </c>
      <c r="S414" s="5">
        <v>4649.058</v>
      </c>
      <c r="T414" s="5">
        <v>209.20740000000001</v>
      </c>
      <c r="U414" s="5">
        <v>1549.6860999999999</v>
      </c>
    </row>
    <row r="415" spans="1:21" x14ac:dyDescent="0.25">
      <c r="A415" s="2">
        <v>3105</v>
      </c>
      <c r="B415" s="3" t="s">
        <v>72</v>
      </c>
      <c r="C415" s="3" t="s">
        <v>73</v>
      </c>
      <c r="D415" s="2">
        <v>31031</v>
      </c>
      <c r="E415" s="3" t="s">
        <v>78</v>
      </c>
      <c r="F415" s="2">
        <v>310620</v>
      </c>
      <c r="G415" s="3" t="s">
        <v>15</v>
      </c>
      <c r="H415" s="2">
        <v>4</v>
      </c>
      <c r="I415" s="2">
        <v>6</v>
      </c>
      <c r="J415" s="2">
        <v>3</v>
      </c>
      <c r="K415" s="3" t="s">
        <v>17</v>
      </c>
      <c r="L415" s="8">
        <v>16</v>
      </c>
      <c r="M415" s="5">
        <v>88301.43</v>
      </c>
      <c r="N415" s="5">
        <v>28546.81</v>
      </c>
      <c r="O415" s="8">
        <v>4.5</v>
      </c>
      <c r="P415" s="5">
        <v>27432.471600000001</v>
      </c>
      <c r="Q415" s="5">
        <v>1234.461</v>
      </c>
      <c r="R415" s="8">
        <v>5.5</v>
      </c>
      <c r="S415" s="5">
        <v>33528.5766</v>
      </c>
      <c r="T415" s="5">
        <v>1508.7858000000001</v>
      </c>
      <c r="U415" s="5">
        <v>6096.1048000000001</v>
      </c>
    </row>
    <row r="416" spans="1:21" x14ac:dyDescent="0.25">
      <c r="A416" s="2">
        <v>3105</v>
      </c>
      <c r="B416" s="3" t="s">
        <v>72</v>
      </c>
      <c r="C416" s="3" t="s">
        <v>73</v>
      </c>
      <c r="D416" s="2">
        <v>31031</v>
      </c>
      <c r="E416" s="3" t="s">
        <v>78</v>
      </c>
      <c r="F416" s="2">
        <v>310620</v>
      </c>
      <c r="G416" s="3" t="s">
        <v>15</v>
      </c>
      <c r="H416" s="2">
        <v>4</v>
      </c>
      <c r="I416" s="2">
        <v>6</v>
      </c>
      <c r="J416" s="2">
        <v>4</v>
      </c>
      <c r="K416" s="3" t="s">
        <v>18</v>
      </c>
      <c r="L416" s="8">
        <v>1</v>
      </c>
      <c r="M416" s="5">
        <v>7431.01</v>
      </c>
      <c r="N416" s="5">
        <v>478.72</v>
      </c>
      <c r="O416" s="8">
        <v>3.9999999999999996</v>
      </c>
      <c r="P416" s="5">
        <v>19259.572800000002</v>
      </c>
      <c r="Q416" s="5">
        <v>866.68079999999998</v>
      </c>
      <c r="R416" s="8">
        <v>5</v>
      </c>
      <c r="S416" s="5">
        <v>24074.466</v>
      </c>
      <c r="T416" s="5">
        <v>1083.3510000000001</v>
      </c>
      <c r="U416" s="5">
        <v>4814.8932000000004</v>
      </c>
    </row>
    <row r="417" spans="1:21" x14ac:dyDescent="0.25">
      <c r="A417" s="2">
        <v>3105</v>
      </c>
      <c r="B417" s="3" t="s">
        <v>72</v>
      </c>
      <c r="C417" s="3" t="s">
        <v>73</v>
      </c>
      <c r="D417" s="2">
        <v>31031</v>
      </c>
      <c r="E417" s="3" t="s">
        <v>78</v>
      </c>
      <c r="F417" s="2">
        <v>310620</v>
      </c>
      <c r="G417" s="3" t="s">
        <v>15</v>
      </c>
      <c r="H417" s="2">
        <v>4</v>
      </c>
      <c r="I417" s="2">
        <v>6</v>
      </c>
      <c r="J417" s="2">
        <v>5</v>
      </c>
      <c r="K417" s="3" t="s">
        <v>20</v>
      </c>
      <c r="L417" s="8">
        <v>1</v>
      </c>
      <c r="M417" s="5">
        <v>4306.34</v>
      </c>
      <c r="N417" s="5">
        <v>0</v>
      </c>
      <c r="O417" s="8">
        <v>1.5</v>
      </c>
      <c r="P417" s="5">
        <v>6516.7218000000003</v>
      </c>
      <c r="Q417" s="5">
        <v>293.25240000000002</v>
      </c>
      <c r="R417" s="8">
        <v>1.9999999999999998</v>
      </c>
      <c r="S417" s="5">
        <v>8688.9624000000003</v>
      </c>
      <c r="T417" s="5">
        <v>391.00319999999999</v>
      </c>
      <c r="U417" s="5">
        <v>4344.4811</v>
      </c>
    </row>
    <row r="418" spans="1:21" x14ac:dyDescent="0.25">
      <c r="A418" s="2">
        <v>3105</v>
      </c>
      <c r="B418" s="3" t="s">
        <v>72</v>
      </c>
      <c r="C418" s="3" t="s">
        <v>73</v>
      </c>
      <c r="D418" s="2">
        <v>31031</v>
      </c>
      <c r="E418" s="3" t="s">
        <v>78</v>
      </c>
      <c r="F418" s="2">
        <v>312230</v>
      </c>
      <c r="G418" s="3" t="s">
        <v>73</v>
      </c>
      <c r="H418" s="2">
        <v>4</v>
      </c>
      <c r="I418" s="2">
        <v>6</v>
      </c>
      <c r="J418" s="2">
        <v>1</v>
      </c>
      <c r="K418" s="3" t="s">
        <v>16</v>
      </c>
      <c r="L418" s="8">
        <v>6</v>
      </c>
      <c r="M418" s="5">
        <v>64082.22</v>
      </c>
      <c r="N418" s="5">
        <v>8042.48</v>
      </c>
      <c r="O418" s="8">
        <v>8.5</v>
      </c>
      <c r="P418" s="5">
        <v>86822.504400000005</v>
      </c>
      <c r="Q418" s="5">
        <v>3907.0128</v>
      </c>
      <c r="R418" s="8">
        <v>10</v>
      </c>
      <c r="S418" s="5">
        <v>102144.12300000001</v>
      </c>
      <c r="T418" s="5">
        <v>4596.4853999999996</v>
      </c>
      <c r="U418" s="5">
        <v>10214.4123</v>
      </c>
    </row>
    <row r="419" spans="1:21" x14ac:dyDescent="0.25">
      <c r="A419" s="2">
        <v>3105</v>
      </c>
      <c r="B419" s="3" t="s">
        <v>72</v>
      </c>
      <c r="C419" s="3" t="s">
        <v>73</v>
      </c>
      <c r="D419" s="2">
        <v>31031</v>
      </c>
      <c r="E419" s="3" t="s">
        <v>78</v>
      </c>
      <c r="F419" s="2">
        <v>312230</v>
      </c>
      <c r="G419" s="3" t="s">
        <v>73</v>
      </c>
      <c r="H419" s="2">
        <v>4</v>
      </c>
      <c r="I419" s="2">
        <v>6</v>
      </c>
      <c r="J419" s="2">
        <v>2</v>
      </c>
      <c r="K419" s="3" t="s">
        <v>22</v>
      </c>
      <c r="L419" s="8">
        <v>1</v>
      </c>
      <c r="M419" s="5">
        <v>514.36</v>
      </c>
      <c r="N419" s="5">
        <v>0</v>
      </c>
      <c r="O419" s="8">
        <v>2.5</v>
      </c>
      <c r="P419" s="5">
        <v>2829.5129999999999</v>
      </c>
      <c r="Q419" s="5">
        <v>127.3278</v>
      </c>
      <c r="R419" s="8">
        <v>3</v>
      </c>
      <c r="S419" s="5">
        <v>3395.4155999999998</v>
      </c>
      <c r="T419" s="5">
        <v>152.7936</v>
      </c>
      <c r="U419" s="5">
        <v>1131.8053</v>
      </c>
    </row>
    <row r="420" spans="1:21" x14ac:dyDescent="0.25">
      <c r="A420" s="2">
        <v>3105</v>
      </c>
      <c r="B420" s="3" t="s">
        <v>72</v>
      </c>
      <c r="C420" s="3" t="s">
        <v>73</v>
      </c>
      <c r="D420" s="2">
        <v>31031</v>
      </c>
      <c r="E420" s="3" t="s">
        <v>78</v>
      </c>
      <c r="F420" s="2">
        <v>312230</v>
      </c>
      <c r="G420" s="3" t="s">
        <v>73</v>
      </c>
      <c r="H420" s="2">
        <v>4</v>
      </c>
      <c r="I420" s="2">
        <v>6</v>
      </c>
      <c r="J420" s="2">
        <v>3</v>
      </c>
      <c r="K420" s="3" t="s">
        <v>17</v>
      </c>
      <c r="L420" s="8">
        <v>6</v>
      </c>
      <c r="M420" s="5">
        <v>38546.239999999998</v>
      </c>
      <c r="N420" s="5">
        <v>5744.61</v>
      </c>
      <c r="O420" s="8">
        <v>13.5</v>
      </c>
      <c r="P420" s="5">
        <v>94104.347399999999</v>
      </c>
      <c r="Q420" s="5">
        <v>4234.6956</v>
      </c>
      <c r="R420" s="8">
        <v>15.999999999999998</v>
      </c>
      <c r="S420" s="5">
        <v>111531.07859999999</v>
      </c>
      <c r="T420" s="5">
        <v>5018.8986000000004</v>
      </c>
      <c r="U420" s="5">
        <v>6970.6923999999999</v>
      </c>
    </row>
    <row r="421" spans="1:21" x14ac:dyDescent="0.25">
      <c r="A421" s="2">
        <v>3105</v>
      </c>
      <c r="B421" s="3" t="s">
        <v>72</v>
      </c>
      <c r="C421" s="3" t="s">
        <v>73</v>
      </c>
      <c r="D421" s="2">
        <v>31031</v>
      </c>
      <c r="E421" s="3" t="s">
        <v>78</v>
      </c>
      <c r="F421" s="2">
        <v>316470</v>
      </c>
      <c r="G421" s="3" t="s">
        <v>24</v>
      </c>
      <c r="H421" s="2">
        <v>4</v>
      </c>
      <c r="I421" s="2">
        <v>6</v>
      </c>
      <c r="J421" s="2">
        <v>1</v>
      </c>
      <c r="K421" s="3" t="s">
        <v>16</v>
      </c>
      <c r="L421" s="8">
        <v>0</v>
      </c>
      <c r="M421" s="5">
        <v>0</v>
      </c>
      <c r="N421" s="5">
        <v>0</v>
      </c>
      <c r="O421" s="8">
        <v>4.5</v>
      </c>
      <c r="P421" s="5">
        <v>38131.474800000004</v>
      </c>
      <c r="Q421" s="5">
        <v>1715.9166</v>
      </c>
      <c r="R421" s="8">
        <v>5.5</v>
      </c>
      <c r="S421" s="5">
        <v>46605.136200000001</v>
      </c>
      <c r="T421" s="5">
        <v>2097.2310000000002</v>
      </c>
      <c r="U421" s="5">
        <v>8473.6610999999994</v>
      </c>
    </row>
    <row r="422" spans="1:21" x14ac:dyDescent="0.25">
      <c r="A422" s="2">
        <v>3105</v>
      </c>
      <c r="B422" s="3" t="s">
        <v>72</v>
      </c>
      <c r="C422" s="3" t="s">
        <v>73</v>
      </c>
      <c r="D422" s="2">
        <v>31031</v>
      </c>
      <c r="E422" s="3" t="s">
        <v>78</v>
      </c>
      <c r="F422" s="2">
        <v>316470</v>
      </c>
      <c r="G422" s="3" t="s">
        <v>24</v>
      </c>
      <c r="H422" s="2">
        <v>4</v>
      </c>
      <c r="I422" s="2">
        <v>6</v>
      </c>
      <c r="J422" s="2">
        <v>2</v>
      </c>
      <c r="K422" s="3" t="s">
        <v>22</v>
      </c>
      <c r="L422" s="8">
        <v>0</v>
      </c>
      <c r="M422" s="5">
        <v>0</v>
      </c>
      <c r="N422" s="5">
        <v>0</v>
      </c>
      <c r="O422" s="8">
        <v>0.99999999999999989</v>
      </c>
      <c r="P422" s="5">
        <v>1978.02</v>
      </c>
      <c r="Q422" s="5">
        <v>89.010599999999997</v>
      </c>
      <c r="R422" s="8">
        <v>0.99999999999999989</v>
      </c>
      <c r="S422" s="5">
        <v>1978.02</v>
      </c>
      <c r="T422" s="5">
        <v>89.010599999999997</v>
      </c>
      <c r="U422" s="5">
        <v>1978.02</v>
      </c>
    </row>
    <row r="423" spans="1:21" x14ac:dyDescent="0.25">
      <c r="A423" s="2">
        <v>3105</v>
      </c>
      <c r="B423" s="3" t="s">
        <v>72</v>
      </c>
      <c r="C423" s="3" t="s">
        <v>73</v>
      </c>
      <c r="D423" s="2">
        <v>31031</v>
      </c>
      <c r="E423" s="3" t="s">
        <v>78</v>
      </c>
      <c r="F423" s="2">
        <v>316470</v>
      </c>
      <c r="G423" s="3" t="s">
        <v>24</v>
      </c>
      <c r="H423" s="2">
        <v>4</v>
      </c>
      <c r="I423" s="2">
        <v>6</v>
      </c>
      <c r="J423" s="2">
        <v>3</v>
      </c>
      <c r="K423" s="3" t="s">
        <v>17</v>
      </c>
      <c r="L423" s="8">
        <v>0</v>
      </c>
      <c r="M423" s="5">
        <v>0</v>
      </c>
      <c r="N423" s="5">
        <v>0</v>
      </c>
      <c r="O423" s="8">
        <v>4.5</v>
      </c>
      <c r="P423" s="5">
        <v>25249.913400000001</v>
      </c>
      <c r="Q423" s="5">
        <v>1136.2457999999999</v>
      </c>
      <c r="R423" s="8">
        <v>5</v>
      </c>
      <c r="S423" s="5">
        <v>28055.4588</v>
      </c>
      <c r="T423" s="5">
        <v>1262.4954</v>
      </c>
      <c r="U423" s="5">
        <v>5611.0918000000001</v>
      </c>
    </row>
    <row r="424" spans="1:21" x14ac:dyDescent="0.25">
      <c r="A424" s="2">
        <v>3105</v>
      </c>
      <c r="B424" s="3" t="s">
        <v>72</v>
      </c>
      <c r="C424" s="3" t="s">
        <v>73</v>
      </c>
      <c r="D424" s="2">
        <v>31031</v>
      </c>
      <c r="E424" s="3" t="s">
        <v>78</v>
      </c>
      <c r="F424" s="2">
        <v>317070</v>
      </c>
      <c r="G424" s="3" t="s">
        <v>26</v>
      </c>
      <c r="H424" s="2">
        <v>4</v>
      </c>
      <c r="I424" s="2">
        <v>6</v>
      </c>
      <c r="J424" s="2">
        <v>1</v>
      </c>
      <c r="K424" s="3" t="s">
        <v>16</v>
      </c>
      <c r="L424" s="8">
        <v>1</v>
      </c>
      <c r="M424" s="5">
        <v>9470.31</v>
      </c>
      <c r="N424" s="5">
        <v>957.44</v>
      </c>
      <c r="O424" s="8">
        <v>0</v>
      </c>
      <c r="P424" s="5">
        <v>0</v>
      </c>
      <c r="Q424" s="5">
        <v>0</v>
      </c>
      <c r="R424" s="8">
        <v>0</v>
      </c>
      <c r="S424" s="5">
        <v>0</v>
      </c>
      <c r="T424" s="5">
        <v>0</v>
      </c>
      <c r="U424" s="5">
        <v>9181.6762999999992</v>
      </c>
    </row>
    <row r="425" spans="1:21" x14ac:dyDescent="0.25">
      <c r="A425" s="2">
        <v>3105</v>
      </c>
      <c r="B425" s="3" t="s">
        <v>72</v>
      </c>
      <c r="C425" s="3" t="s">
        <v>73</v>
      </c>
      <c r="D425" s="2">
        <v>31031</v>
      </c>
      <c r="E425" s="3" t="s">
        <v>78</v>
      </c>
      <c r="F425" s="2">
        <v>317070</v>
      </c>
      <c r="G425" s="3" t="s">
        <v>26</v>
      </c>
      <c r="H425" s="2">
        <v>4</v>
      </c>
      <c r="I425" s="2">
        <v>6</v>
      </c>
      <c r="J425" s="2">
        <v>3</v>
      </c>
      <c r="K425" s="3" t="s">
        <v>17</v>
      </c>
      <c r="L425" s="8">
        <v>1</v>
      </c>
      <c r="M425" s="5">
        <v>5213.32</v>
      </c>
      <c r="N425" s="5">
        <v>957.44</v>
      </c>
      <c r="O425" s="8">
        <v>0</v>
      </c>
      <c r="P425" s="5">
        <v>0</v>
      </c>
      <c r="Q425" s="5">
        <v>0</v>
      </c>
      <c r="R425" s="8">
        <v>0</v>
      </c>
      <c r="S425" s="5">
        <v>0</v>
      </c>
      <c r="T425" s="5">
        <v>0</v>
      </c>
      <c r="U425" s="5">
        <v>5611.0918000000001</v>
      </c>
    </row>
    <row r="426" spans="1:21" x14ac:dyDescent="0.25">
      <c r="A426" s="2">
        <v>3105</v>
      </c>
      <c r="B426" s="3" t="s">
        <v>72</v>
      </c>
      <c r="C426" s="3" t="s">
        <v>73</v>
      </c>
      <c r="D426" s="2">
        <v>31032</v>
      </c>
      <c r="E426" s="3" t="s">
        <v>79</v>
      </c>
      <c r="F426" s="2">
        <v>310620</v>
      </c>
      <c r="G426" s="3" t="s">
        <v>15</v>
      </c>
      <c r="H426" s="2">
        <v>4</v>
      </c>
      <c r="I426" s="2">
        <v>6</v>
      </c>
      <c r="J426" s="2">
        <v>1</v>
      </c>
      <c r="K426" s="3" t="s">
        <v>16</v>
      </c>
      <c r="L426" s="8">
        <v>18</v>
      </c>
      <c r="M426" s="5">
        <v>196117.01</v>
      </c>
      <c r="N426" s="5">
        <v>33817.81</v>
      </c>
      <c r="O426" s="8">
        <v>9.5</v>
      </c>
      <c r="P426" s="5">
        <v>109342.755</v>
      </c>
      <c r="Q426" s="5">
        <v>4920.4242000000004</v>
      </c>
      <c r="R426" s="8">
        <v>11</v>
      </c>
      <c r="S426" s="5">
        <v>126607.4004</v>
      </c>
      <c r="T426" s="5">
        <v>5697.3329999999996</v>
      </c>
      <c r="U426" s="5">
        <v>11509.7637</v>
      </c>
    </row>
    <row r="427" spans="1:21" x14ac:dyDescent="0.25">
      <c r="A427" s="2">
        <v>3105</v>
      </c>
      <c r="B427" s="3" t="s">
        <v>72</v>
      </c>
      <c r="C427" s="3" t="s">
        <v>73</v>
      </c>
      <c r="D427" s="2">
        <v>31032</v>
      </c>
      <c r="E427" s="3" t="s">
        <v>79</v>
      </c>
      <c r="F427" s="2">
        <v>310620</v>
      </c>
      <c r="G427" s="3" t="s">
        <v>15</v>
      </c>
      <c r="H427" s="2">
        <v>4</v>
      </c>
      <c r="I427" s="2">
        <v>6</v>
      </c>
      <c r="J427" s="2">
        <v>2</v>
      </c>
      <c r="K427" s="3" t="s">
        <v>22</v>
      </c>
      <c r="L427" s="8">
        <v>7</v>
      </c>
      <c r="M427" s="5">
        <v>9271.91</v>
      </c>
      <c r="N427" s="5">
        <v>5272.28</v>
      </c>
      <c r="O427" s="8">
        <v>3.9999999999999996</v>
      </c>
      <c r="P427" s="5">
        <v>6198.7446</v>
      </c>
      <c r="Q427" s="5">
        <v>278.9436</v>
      </c>
      <c r="R427" s="8">
        <v>4.5</v>
      </c>
      <c r="S427" s="5">
        <v>6973.5875999999998</v>
      </c>
      <c r="T427" s="5">
        <v>313.81139999999999</v>
      </c>
      <c r="U427" s="5">
        <v>1549.6860999999999</v>
      </c>
    </row>
    <row r="428" spans="1:21" x14ac:dyDescent="0.25">
      <c r="A428" s="2">
        <v>3105</v>
      </c>
      <c r="B428" s="3" t="s">
        <v>72</v>
      </c>
      <c r="C428" s="3" t="s">
        <v>73</v>
      </c>
      <c r="D428" s="2">
        <v>31032</v>
      </c>
      <c r="E428" s="3" t="s">
        <v>79</v>
      </c>
      <c r="F428" s="2">
        <v>310620</v>
      </c>
      <c r="G428" s="3" t="s">
        <v>15</v>
      </c>
      <c r="H428" s="2">
        <v>4</v>
      </c>
      <c r="I428" s="2">
        <v>6</v>
      </c>
      <c r="J428" s="2">
        <v>3</v>
      </c>
      <c r="K428" s="3" t="s">
        <v>17</v>
      </c>
      <c r="L428" s="8">
        <v>14</v>
      </c>
      <c r="M428" s="5">
        <v>74151.06</v>
      </c>
      <c r="N428" s="5">
        <v>14128.59</v>
      </c>
      <c r="O428" s="8">
        <v>7.9999999999999991</v>
      </c>
      <c r="P428" s="5">
        <v>48768.838199999998</v>
      </c>
      <c r="Q428" s="5">
        <v>2194.5978</v>
      </c>
      <c r="R428" s="8">
        <v>9.5</v>
      </c>
      <c r="S428" s="5">
        <v>57912.9954</v>
      </c>
      <c r="T428" s="5">
        <v>2606.085</v>
      </c>
      <c r="U428" s="5">
        <v>6096.1048000000001</v>
      </c>
    </row>
    <row r="429" spans="1:21" x14ac:dyDescent="0.25">
      <c r="A429" s="2">
        <v>3105</v>
      </c>
      <c r="B429" s="3" t="s">
        <v>72</v>
      </c>
      <c r="C429" s="3" t="s">
        <v>73</v>
      </c>
      <c r="D429" s="2">
        <v>31032</v>
      </c>
      <c r="E429" s="3" t="s">
        <v>79</v>
      </c>
      <c r="F429" s="2">
        <v>310620</v>
      </c>
      <c r="G429" s="3" t="s">
        <v>15</v>
      </c>
      <c r="H429" s="2">
        <v>4</v>
      </c>
      <c r="I429" s="2">
        <v>6</v>
      </c>
      <c r="J429" s="2">
        <v>4</v>
      </c>
      <c r="K429" s="3" t="s">
        <v>18</v>
      </c>
      <c r="L429" s="8">
        <v>3</v>
      </c>
      <c r="M429" s="5">
        <v>12680.61</v>
      </c>
      <c r="N429" s="5">
        <v>0</v>
      </c>
      <c r="O429" s="8">
        <v>7.0000000000000009</v>
      </c>
      <c r="P429" s="5">
        <v>33704.252399999998</v>
      </c>
      <c r="Q429" s="5">
        <v>1516.6913999999999</v>
      </c>
      <c r="R429" s="8">
        <v>8.5</v>
      </c>
      <c r="S429" s="5">
        <v>40926.592199999999</v>
      </c>
      <c r="T429" s="5">
        <v>1841.6964</v>
      </c>
      <c r="U429" s="5">
        <v>4814.8932000000004</v>
      </c>
    </row>
    <row r="430" spans="1:21" x14ac:dyDescent="0.25">
      <c r="A430" s="2">
        <v>3105</v>
      </c>
      <c r="B430" s="3" t="s">
        <v>72</v>
      </c>
      <c r="C430" s="3" t="s">
        <v>73</v>
      </c>
      <c r="D430" s="2">
        <v>31032</v>
      </c>
      <c r="E430" s="3" t="s">
        <v>79</v>
      </c>
      <c r="F430" s="2">
        <v>310620</v>
      </c>
      <c r="G430" s="3" t="s">
        <v>15</v>
      </c>
      <c r="H430" s="2">
        <v>4</v>
      </c>
      <c r="I430" s="2">
        <v>6</v>
      </c>
      <c r="J430" s="2">
        <v>5</v>
      </c>
      <c r="K430" s="3" t="s">
        <v>20</v>
      </c>
      <c r="L430" s="8">
        <v>6</v>
      </c>
      <c r="M430" s="5">
        <v>31389.27</v>
      </c>
      <c r="N430" s="5">
        <v>10554.11</v>
      </c>
      <c r="O430" s="8">
        <v>3</v>
      </c>
      <c r="P430" s="5">
        <v>13033.442999999999</v>
      </c>
      <c r="Q430" s="5">
        <v>586.50480000000005</v>
      </c>
      <c r="R430" s="8">
        <v>3.5000000000000004</v>
      </c>
      <c r="S430" s="5">
        <v>15205.6836</v>
      </c>
      <c r="T430" s="5">
        <v>684.25559999999996</v>
      </c>
      <c r="U430" s="5">
        <v>4344.4811</v>
      </c>
    </row>
    <row r="431" spans="1:21" x14ac:dyDescent="0.25">
      <c r="A431" s="2">
        <v>3105</v>
      </c>
      <c r="B431" s="3" t="s">
        <v>72</v>
      </c>
      <c r="C431" s="3" t="s">
        <v>73</v>
      </c>
      <c r="D431" s="2">
        <v>31032</v>
      </c>
      <c r="E431" s="3" t="s">
        <v>79</v>
      </c>
      <c r="F431" s="2">
        <v>312230</v>
      </c>
      <c r="G431" s="3" t="s">
        <v>73</v>
      </c>
      <c r="H431" s="2">
        <v>4</v>
      </c>
      <c r="I431" s="2">
        <v>6</v>
      </c>
      <c r="J431" s="2">
        <v>1</v>
      </c>
      <c r="K431" s="3" t="s">
        <v>16</v>
      </c>
      <c r="L431" s="8">
        <v>11</v>
      </c>
      <c r="M431" s="5">
        <v>120839.84</v>
      </c>
      <c r="N431" s="5">
        <v>12063.7</v>
      </c>
      <c r="O431" s="8">
        <v>21.5</v>
      </c>
      <c r="P431" s="5">
        <v>219609.8646</v>
      </c>
      <c r="Q431" s="5">
        <v>9882.4439999999995</v>
      </c>
      <c r="R431" s="8">
        <v>25.5</v>
      </c>
      <c r="S431" s="5">
        <v>260467.51379999999</v>
      </c>
      <c r="T431" s="5">
        <v>11721.038399999999</v>
      </c>
      <c r="U431" s="5">
        <v>10214.4123</v>
      </c>
    </row>
    <row r="432" spans="1:21" x14ac:dyDescent="0.25">
      <c r="A432" s="2">
        <v>3105</v>
      </c>
      <c r="B432" s="3" t="s">
        <v>72</v>
      </c>
      <c r="C432" s="3" t="s">
        <v>73</v>
      </c>
      <c r="D432" s="2">
        <v>31032</v>
      </c>
      <c r="E432" s="3" t="s">
        <v>79</v>
      </c>
      <c r="F432" s="2">
        <v>312230</v>
      </c>
      <c r="G432" s="3" t="s">
        <v>73</v>
      </c>
      <c r="H432" s="2">
        <v>4</v>
      </c>
      <c r="I432" s="2">
        <v>6</v>
      </c>
      <c r="J432" s="2">
        <v>2</v>
      </c>
      <c r="K432" s="3" t="s">
        <v>22</v>
      </c>
      <c r="L432" s="8">
        <v>1</v>
      </c>
      <c r="M432" s="5">
        <v>560.82000000000005</v>
      </c>
      <c r="N432" s="5">
        <v>0</v>
      </c>
      <c r="O432" s="8">
        <v>3.9999999999999996</v>
      </c>
      <c r="P432" s="5">
        <v>4527.2214000000004</v>
      </c>
      <c r="Q432" s="5">
        <v>203.7252</v>
      </c>
      <c r="R432" s="8">
        <v>4.5</v>
      </c>
      <c r="S432" s="5">
        <v>5093.1239999999998</v>
      </c>
      <c r="T432" s="5">
        <v>229.19040000000001</v>
      </c>
      <c r="U432" s="5">
        <v>1131.8053</v>
      </c>
    </row>
    <row r="433" spans="1:21" x14ac:dyDescent="0.25">
      <c r="A433" s="2">
        <v>3105</v>
      </c>
      <c r="B433" s="3" t="s">
        <v>72</v>
      </c>
      <c r="C433" s="3" t="s">
        <v>73</v>
      </c>
      <c r="D433" s="2">
        <v>31032</v>
      </c>
      <c r="E433" s="3" t="s">
        <v>79</v>
      </c>
      <c r="F433" s="2">
        <v>312230</v>
      </c>
      <c r="G433" s="3" t="s">
        <v>73</v>
      </c>
      <c r="H433" s="2">
        <v>4</v>
      </c>
      <c r="I433" s="2">
        <v>6</v>
      </c>
      <c r="J433" s="2">
        <v>3</v>
      </c>
      <c r="K433" s="3" t="s">
        <v>17</v>
      </c>
      <c r="L433" s="8">
        <v>2</v>
      </c>
      <c r="M433" s="5">
        <v>16207.88</v>
      </c>
      <c r="N433" s="5">
        <v>1723.38</v>
      </c>
      <c r="O433" s="8">
        <v>23</v>
      </c>
      <c r="P433" s="5">
        <v>160325.92499999999</v>
      </c>
      <c r="Q433" s="5">
        <v>7214.6664000000001</v>
      </c>
      <c r="R433" s="8">
        <v>26.500000000000004</v>
      </c>
      <c r="S433" s="5">
        <v>184723.34880000001</v>
      </c>
      <c r="T433" s="5">
        <v>8312.5506000000005</v>
      </c>
      <c r="U433" s="5">
        <v>6970.6923999999999</v>
      </c>
    </row>
    <row r="434" spans="1:21" x14ac:dyDescent="0.25">
      <c r="A434" s="2">
        <v>3105</v>
      </c>
      <c r="B434" s="3" t="s">
        <v>72</v>
      </c>
      <c r="C434" s="3" t="s">
        <v>73</v>
      </c>
      <c r="D434" s="2">
        <v>31032</v>
      </c>
      <c r="E434" s="3" t="s">
        <v>79</v>
      </c>
      <c r="F434" s="2">
        <v>316470</v>
      </c>
      <c r="G434" s="3" t="s">
        <v>24</v>
      </c>
      <c r="H434" s="2">
        <v>4</v>
      </c>
      <c r="I434" s="2">
        <v>6</v>
      </c>
      <c r="J434" s="2">
        <v>1</v>
      </c>
      <c r="K434" s="3" t="s">
        <v>16</v>
      </c>
      <c r="L434" s="8">
        <v>1</v>
      </c>
      <c r="M434" s="5">
        <v>8482.15</v>
      </c>
      <c r="N434" s="5">
        <v>0</v>
      </c>
      <c r="O434" s="8">
        <v>7.9999999999999991</v>
      </c>
      <c r="P434" s="5">
        <v>67789.288799999995</v>
      </c>
      <c r="Q434" s="5">
        <v>3050.5182</v>
      </c>
      <c r="R434" s="8">
        <v>9.5</v>
      </c>
      <c r="S434" s="5">
        <v>80499.780599999998</v>
      </c>
      <c r="T434" s="5">
        <v>3622.4904000000001</v>
      </c>
      <c r="U434" s="5">
        <v>8473.6610999999994</v>
      </c>
    </row>
    <row r="435" spans="1:21" x14ac:dyDescent="0.25">
      <c r="A435" s="2">
        <v>3105</v>
      </c>
      <c r="B435" s="3" t="s">
        <v>72</v>
      </c>
      <c r="C435" s="3" t="s">
        <v>73</v>
      </c>
      <c r="D435" s="2">
        <v>31032</v>
      </c>
      <c r="E435" s="3" t="s">
        <v>79</v>
      </c>
      <c r="F435" s="2">
        <v>316470</v>
      </c>
      <c r="G435" s="3" t="s">
        <v>24</v>
      </c>
      <c r="H435" s="2">
        <v>4</v>
      </c>
      <c r="I435" s="2">
        <v>6</v>
      </c>
      <c r="J435" s="2">
        <v>2</v>
      </c>
      <c r="K435" s="3" t="s">
        <v>22</v>
      </c>
      <c r="L435" s="8">
        <v>0</v>
      </c>
      <c r="M435" s="5">
        <v>0</v>
      </c>
      <c r="N435" s="5">
        <v>0</v>
      </c>
      <c r="O435" s="8">
        <v>2.5</v>
      </c>
      <c r="P435" s="5">
        <v>4945.05</v>
      </c>
      <c r="Q435" s="5">
        <v>222.5274</v>
      </c>
      <c r="R435" s="8">
        <v>3</v>
      </c>
      <c r="S435" s="5">
        <v>5934.06</v>
      </c>
      <c r="T435" s="5">
        <v>267.03300000000002</v>
      </c>
      <c r="U435" s="5">
        <v>1978.02</v>
      </c>
    </row>
    <row r="436" spans="1:21" x14ac:dyDescent="0.25">
      <c r="A436" s="2">
        <v>3105</v>
      </c>
      <c r="B436" s="3" t="s">
        <v>72</v>
      </c>
      <c r="C436" s="3" t="s">
        <v>73</v>
      </c>
      <c r="D436" s="2">
        <v>31032</v>
      </c>
      <c r="E436" s="3" t="s">
        <v>79</v>
      </c>
      <c r="F436" s="2">
        <v>316470</v>
      </c>
      <c r="G436" s="3" t="s">
        <v>24</v>
      </c>
      <c r="H436" s="2">
        <v>4</v>
      </c>
      <c r="I436" s="2">
        <v>6</v>
      </c>
      <c r="J436" s="2">
        <v>3</v>
      </c>
      <c r="K436" s="3" t="s">
        <v>17</v>
      </c>
      <c r="L436" s="8">
        <v>0</v>
      </c>
      <c r="M436" s="5">
        <v>0</v>
      </c>
      <c r="N436" s="5">
        <v>0</v>
      </c>
      <c r="O436" s="8">
        <v>7.9999999999999991</v>
      </c>
      <c r="P436" s="5">
        <v>44888.734199999999</v>
      </c>
      <c r="Q436" s="5">
        <v>2019.9929999999999</v>
      </c>
      <c r="R436" s="8">
        <v>9.5</v>
      </c>
      <c r="S436" s="5">
        <v>53305.372199999998</v>
      </c>
      <c r="T436" s="5">
        <v>2398.7417999999998</v>
      </c>
      <c r="U436" s="5">
        <v>5611.0918000000001</v>
      </c>
    </row>
    <row r="437" spans="1:21" x14ac:dyDescent="0.25">
      <c r="A437" s="2">
        <v>3105</v>
      </c>
      <c r="B437" s="3" t="s">
        <v>72</v>
      </c>
      <c r="C437" s="3" t="s">
        <v>73</v>
      </c>
      <c r="D437" s="2">
        <v>31032</v>
      </c>
      <c r="E437" s="3" t="s">
        <v>79</v>
      </c>
      <c r="F437" s="2">
        <v>317070</v>
      </c>
      <c r="G437" s="3" t="s">
        <v>26</v>
      </c>
      <c r="H437" s="2">
        <v>4</v>
      </c>
      <c r="I437" s="2">
        <v>6</v>
      </c>
      <c r="J437" s="2">
        <v>1</v>
      </c>
      <c r="K437" s="3" t="s">
        <v>16</v>
      </c>
      <c r="L437" s="8">
        <v>2</v>
      </c>
      <c r="M437" s="5">
        <v>20617.669999999998</v>
      </c>
      <c r="N437" s="5">
        <v>1914.88</v>
      </c>
      <c r="O437" s="8">
        <v>0</v>
      </c>
      <c r="P437" s="5">
        <v>0</v>
      </c>
      <c r="Q437" s="5">
        <v>0</v>
      </c>
      <c r="R437" s="8">
        <v>0</v>
      </c>
      <c r="S437" s="5">
        <v>0</v>
      </c>
      <c r="T437" s="5">
        <v>0</v>
      </c>
      <c r="U437" s="5">
        <v>9181.6762999999992</v>
      </c>
    </row>
    <row r="438" spans="1:21" x14ac:dyDescent="0.25">
      <c r="A438" s="2">
        <v>3105</v>
      </c>
      <c r="B438" s="3" t="s">
        <v>72</v>
      </c>
      <c r="C438" s="3" t="s">
        <v>73</v>
      </c>
      <c r="D438" s="2">
        <v>31033</v>
      </c>
      <c r="E438" s="3" t="s">
        <v>80</v>
      </c>
      <c r="F438" s="2">
        <v>310560</v>
      </c>
      <c r="G438" s="3" t="s">
        <v>40</v>
      </c>
      <c r="H438" s="2">
        <v>4</v>
      </c>
      <c r="I438" s="2">
        <v>6</v>
      </c>
      <c r="J438" s="2">
        <v>1</v>
      </c>
      <c r="K438" s="3" t="s">
        <v>16</v>
      </c>
      <c r="L438" s="8">
        <v>2</v>
      </c>
      <c r="M438" s="5">
        <v>14895.91</v>
      </c>
      <c r="N438" s="5">
        <v>0</v>
      </c>
      <c r="O438" s="8">
        <v>0</v>
      </c>
      <c r="P438" s="5">
        <v>0</v>
      </c>
      <c r="Q438" s="5">
        <v>0</v>
      </c>
      <c r="R438" s="8">
        <v>0</v>
      </c>
      <c r="S438" s="5">
        <v>0</v>
      </c>
      <c r="T438" s="5">
        <v>0</v>
      </c>
      <c r="U438" s="5">
        <v>9225.3716999999997</v>
      </c>
    </row>
    <row r="439" spans="1:21" x14ac:dyDescent="0.25">
      <c r="A439" s="2">
        <v>3105</v>
      </c>
      <c r="B439" s="3" t="s">
        <v>72</v>
      </c>
      <c r="C439" s="3" t="s">
        <v>73</v>
      </c>
      <c r="D439" s="2">
        <v>31033</v>
      </c>
      <c r="E439" s="3" t="s">
        <v>80</v>
      </c>
      <c r="F439" s="2">
        <v>310620</v>
      </c>
      <c r="G439" s="3" t="s">
        <v>15</v>
      </c>
      <c r="H439" s="2">
        <v>4</v>
      </c>
      <c r="I439" s="2">
        <v>6</v>
      </c>
      <c r="J439" s="2">
        <v>1</v>
      </c>
      <c r="K439" s="3" t="s">
        <v>16</v>
      </c>
      <c r="L439" s="8">
        <v>11</v>
      </c>
      <c r="M439" s="5">
        <v>155304.26</v>
      </c>
      <c r="N439" s="5">
        <v>28747.119999999999</v>
      </c>
      <c r="O439" s="8">
        <v>9.5</v>
      </c>
      <c r="P439" s="5">
        <v>109342.755</v>
      </c>
      <c r="Q439" s="5">
        <v>4920.4242000000004</v>
      </c>
      <c r="R439" s="8">
        <v>11</v>
      </c>
      <c r="S439" s="5">
        <v>126607.4004</v>
      </c>
      <c r="T439" s="5">
        <v>5697.3329999999996</v>
      </c>
      <c r="U439" s="5">
        <v>11509.7637</v>
      </c>
    </row>
    <row r="440" spans="1:21" x14ac:dyDescent="0.25">
      <c r="A440" s="2">
        <v>3105</v>
      </c>
      <c r="B440" s="3" t="s">
        <v>72</v>
      </c>
      <c r="C440" s="3" t="s">
        <v>73</v>
      </c>
      <c r="D440" s="2">
        <v>31033</v>
      </c>
      <c r="E440" s="3" t="s">
        <v>80</v>
      </c>
      <c r="F440" s="2">
        <v>310620</v>
      </c>
      <c r="G440" s="3" t="s">
        <v>15</v>
      </c>
      <c r="H440" s="2">
        <v>4</v>
      </c>
      <c r="I440" s="2">
        <v>6</v>
      </c>
      <c r="J440" s="2">
        <v>2</v>
      </c>
      <c r="K440" s="3" t="s">
        <v>22</v>
      </c>
      <c r="L440" s="8">
        <v>2</v>
      </c>
      <c r="M440" s="5">
        <v>2337.3200000000002</v>
      </c>
      <c r="N440" s="5">
        <v>718.08</v>
      </c>
      <c r="O440" s="8">
        <v>0</v>
      </c>
      <c r="P440" s="5">
        <v>0</v>
      </c>
      <c r="Q440" s="5">
        <v>0</v>
      </c>
      <c r="R440" s="8">
        <v>0</v>
      </c>
      <c r="S440" s="5">
        <v>0</v>
      </c>
      <c r="T440" s="5">
        <v>0</v>
      </c>
      <c r="U440" s="5">
        <v>1549.6860999999999</v>
      </c>
    </row>
    <row r="441" spans="1:21" x14ac:dyDescent="0.25">
      <c r="A441" s="2">
        <v>3105</v>
      </c>
      <c r="B441" s="3" t="s">
        <v>72</v>
      </c>
      <c r="C441" s="3" t="s">
        <v>73</v>
      </c>
      <c r="D441" s="2">
        <v>31033</v>
      </c>
      <c r="E441" s="3" t="s">
        <v>80</v>
      </c>
      <c r="F441" s="2">
        <v>310620</v>
      </c>
      <c r="G441" s="3" t="s">
        <v>15</v>
      </c>
      <c r="H441" s="2">
        <v>4</v>
      </c>
      <c r="I441" s="2">
        <v>6</v>
      </c>
      <c r="J441" s="2">
        <v>3</v>
      </c>
      <c r="K441" s="3" t="s">
        <v>17</v>
      </c>
      <c r="L441" s="8">
        <v>6</v>
      </c>
      <c r="M441" s="5">
        <v>38705.449999999997</v>
      </c>
      <c r="N441" s="5">
        <v>10432.19</v>
      </c>
      <c r="O441" s="8">
        <v>31.000000000000004</v>
      </c>
      <c r="P441" s="5">
        <v>188979.24900000001</v>
      </c>
      <c r="Q441" s="5">
        <v>8504.0663999999997</v>
      </c>
      <c r="R441" s="8">
        <v>36.5</v>
      </c>
      <c r="S441" s="5">
        <v>222507.82500000001</v>
      </c>
      <c r="T441" s="5">
        <v>10012.852199999999</v>
      </c>
      <c r="U441" s="5">
        <v>6096.1048000000001</v>
      </c>
    </row>
    <row r="442" spans="1:21" x14ac:dyDescent="0.25">
      <c r="A442" s="2">
        <v>3105</v>
      </c>
      <c r="B442" s="3" t="s">
        <v>72</v>
      </c>
      <c r="C442" s="3" t="s">
        <v>73</v>
      </c>
      <c r="D442" s="2">
        <v>31033</v>
      </c>
      <c r="E442" s="3" t="s">
        <v>80</v>
      </c>
      <c r="F442" s="2">
        <v>310620</v>
      </c>
      <c r="G442" s="3" t="s">
        <v>15</v>
      </c>
      <c r="H442" s="2">
        <v>4</v>
      </c>
      <c r="I442" s="2">
        <v>6</v>
      </c>
      <c r="J442" s="2">
        <v>4</v>
      </c>
      <c r="K442" s="3" t="s">
        <v>18</v>
      </c>
      <c r="L442" s="8">
        <v>3</v>
      </c>
      <c r="M442" s="5">
        <v>17731.830000000002</v>
      </c>
      <c r="N442" s="5">
        <v>478.72</v>
      </c>
      <c r="O442" s="8">
        <v>3.9999999999999996</v>
      </c>
      <c r="P442" s="5">
        <v>19259.572800000002</v>
      </c>
      <c r="Q442" s="5">
        <v>866.68079999999998</v>
      </c>
      <c r="R442" s="8">
        <v>5</v>
      </c>
      <c r="S442" s="5">
        <v>24074.466</v>
      </c>
      <c r="T442" s="5">
        <v>1083.3510000000001</v>
      </c>
      <c r="U442" s="5">
        <v>4814.8932000000004</v>
      </c>
    </row>
    <row r="443" spans="1:21" x14ac:dyDescent="0.25">
      <c r="A443" s="2">
        <v>3105</v>
      </c>
      <c r="B443" s="3" t="s">
        <v>72</v>
      </c>
      <c r="C443" s="3" t="s">
        <v>73</v>
      </c>
      <c r="D443" s="2">
        <v>31033</v>
      </c>
      <c r="E443" s="3" t="s">
        <v>80</v>
      </c>
      <c r="F443" s="2">
        <v>310620</v>
      </c>
      <c r="G443" s="3" t="s">
        <v>15</v>
      </c>
      <c r="H443" s="2">
        <v>4</v>
      </c>
      <c r="I443" s="2">
        <v>6</v>
      </c>
      <c r="J443" s="2">
        <v>5</v>
      </c>
      <c r="K443" s="3" t="s">
        <v>20</v>
      </c>
      <c r="L443" s="8">
        <v>1</v>
      </c>
      <c r="M443" s="5">
        <v>4950.6899999999996</v>
      </c>
      <c r="N443" s="5">
        <v>0</v>
      </c>
      <c r="O443" s="8">
        <v>3</v>
      </c>
      <c r="P443" s="5">
        <v>13033.442999999999</v>
      </c>
      <c r="Q443" s="5">
        <v>586.50480000000005</v>
      </c>
      <c r="R443" s="8">
        <v>3.5000000000000004</v>
      </c>
      <c r="S443" s="5">
        <v>15205.6836</v>
      </c>
      <c r="T443" s="5">
        <v>684.25559999999996</v>
      </c>
      <c r="U443" s="5">
        <v>4344.4811</v>
      </c>
    </row>
    <row r="444" spans="1:21" x14ac:dyDescent="0.25">
      <c r="A444" s="2">
        <v>3105</v>
      </c>
      <c r="B444" s="3" t="s">
        <v>72</v>
      </c>
      <c r="C444" s="3" t="s">
        <v>73</v>
      </c>
      <c r="D444" s="2">
        <v>31033</v>
      </c>
      <c r="E444" s="3" t="s">
        <v>80</v>
      </c>
      <c r="F444" s="2">
        <v>312230</v>
      </c>
      <c r="G444" s="3" t="s">
        <v>73</v>
      </c>
      <c r="H444" s="2">
        <v>4</v>
      </c>
      <c r="I444" s="2">
        <v>6</v>
      </c>
      <c r="J444" s="2">
        <v>1</v>
      </c>
      <c r="K444" s="3" t="s">
        <v>16</v>
      </c>
      <c r="L444" s="8">
        <v>15</v>
      </c>
      <c r="M444" s="5">
        <v>166880.35</v>
      </c>
      <c r="N444" s="5">
        <v>24701.9</v>
      </c>
      <c r="O444" s="8">
        <v>0</v>
      </c>
      <c r="P444" s="5">
        <v>0</v>
      </c>
      <c r="Q444" s="5">
        <v>0</v>
      </c>
      <c r="R444" s="8">
        <v>0</v>
      </c>
      <c r="S444" s="5">
        <v>0</v>
      </c>
      <c r="T444" s="5">
        <v>0</v>
      </c>
      <c r="U444" s="5">
        <v>10214.4123</v>
      </c>
    </row>
    <row r="445" spans="1:21" x14ac:dyDescent="0.25">
      <c r="A445" s="2">
        <v>3105</v>
      </c>
      <c r="B445" s="3" t="s">
        <v>72</v>
      </c>
      <c r="C445" s="3" t="s">
        <v>73</v>
      </c>
      <c r="D445" s="2">
        <v>31033</v>
      </c>
      <c r="E445" s="3" t="s">
        <v>80</v>
      </c>
      <c r="F445" s="2">
        <v>312230</v>
      </c>
      <c r="G445" s="3" t="s">
        <v>73</v>
      </c>
      <c r="H445" s="2">
        <v>4</v>
      </c>
      <c r="I445" s="2">
        <v>6</v>
      </c>
      <c r="J445" s="2">
        <v>2</v>
      </c>
      <c r="K445" s="3" t="s">
        <v>22</v>
      </c>
      <c r="L445" s="8">
        <v>3</v>
      </c>
      <c r="M445" s="5">
        <v>1543.08</v>
      </c>
      <c r="N445" s="5">
        <v>0</v>
      </c>
      <c r="O445" s="8">
        <v>0</v>
      </c>
      <c r="P445" s="5">
        <v>0</v>
      </c>
      <c r="Q445" s="5">
        <v>0</v>
      </c>
      <c r="R445" s="8">
        <v>0</v>
      </c>
      <c r="S445" s="5">
        <v>0</v>
      </c>
      <c r="T445" s="5">
        <v>0</v>
      </c>
      <c r="U445" s="5">
        <v>1131.8053</v>
      </c>
    </row>
    <row r="446" spans="1:21" x14ac:dyDescent="0.25">
      <c r="A446" s="2">
        <v>3105</v>
      </c>
      <c r="B446" s="3" t="s">
        <v>72</v>
      </c>
      <c r="C446" s="3" t="s">
        <v>73</v>
      </c>
      <c r="D446" s="2">
        <v>31033</v>
      </c>
      <c r="E446" s="3" t="s">
        <v>80</v>
      </c>
      <c r="F446" s="2">
        <v>312230</v>
      </c>
      <c r="G446" s="3" t="s">
        <v>73</v>
      </c>
      <c r="H446" s="2">
        <v>4</v>
      </c>
      <c r="I446" s="2">
        <v>6</v>
      </c>
      <c r="J446" s="2">
        <v>3</v>
      </c>
      <c r="K446" s="3" t="s">
        <v>17</v>
      </c>
      <c r="L446" s="8">
        <v>7</v>
      </c>
      <c r="M446" s="5">
        <v>46052.43</v>
      </c>
      <c r="N446" s="5">
        <v>10914.78</v>
      </c>
      <c r="O446" s="8">
        <v>0</v>
      </c>
      <c r="P446" s="5">
        <v>0</v>
      </c>
      <c r="Q446" s="5">
        <v>0</v>
      </c>
      <c r="R446" s="8">
        <v>0</v>
      </c>
      <c r="S446" s="5">
        <v>0</v>
      </c>
      <c r="T446" s="5">
        <v>0</v>
      </c>
      <c r="U446" s="5">
        <v>6970.6923999999999</v>
      </c>
    </row>
    <row r="447" spans="1:21" x14ac:dyDescent="0.25">
      <c r="A447" s="2">
        <v>3105</v>
      </c>
      <c r="B447" s="3" t="s">
        <v>72</v>
      </c>
      <c r="C447" s="3" t="s">
        <v>73</v>
      </c>
      <c r="D447" s="2">
        <v>31033</v>
      </c>
      <c r="E447" s="3" t="s">
        <v>80</v>
      </c>
      <c r="F447" s="2">
        <v>313240</v>
      </c>
      <c r="G447" s="3" t="s">
        <v>19</v>
      </c>
      <c r="H447" s="2">
        <v>4</v>
      </c>
      <c r="I447" s="2">
        <v>6</v>
      </c>
      <c r="J447" s="2">
        <v>1</v>
      </c>
      <c r="K447" s="3" t="s">
        <v>16</v>
      </c>
      <c r="L447" s="8">
        <v>1</v>
      </c>
      <c r="M447" s="5">
        <v>8458.15</v>
      </c>
      <c r="N447" s="5">
        <v>0</v>
      </c>
      <c r="O447" s="8">
        <v>0</v>
      </c>
      <c r="P447" s="5">
        <v>0</v>
      </c>
      <c r="Q447" s="5">
        <v>0</v>
      </c>
      <c r="R447" s="8">
        <v>0</v>
      </c>
      <c r="S447" s="5">
        <v>0</v>
      </c>
      <c r="T447" s="5">
        <v>0</v>
      </c>
      <c r="U447" s="5">
        <v>9503.1558000000005</v>
      </c>
    </row>
    <row r="448" spans="1:21" x14ac:dyDescent="0.25">
      <c r="A448" s="2">
        <v>3105</v>
      </c>
      <c r="B448" s="3" t="s">
        <v>72</v>
      </c>
      <c r="C448" s="3" t="s">
        <v>73</v>
      </c>
      <c r="D448" s="2">
        <v>31033</v>
      </c>
      <c r="E448" s="3" t="s">
        <v>80</v>
      </c>
      <c r="F448" s="2">
        <v>314790</v>
      </c>
      <c r="G448" s="3" t="s">
        <v>21</v>
      </c>
      <c r="H448" s="2">
        <v>4</v>
      </c>
      <c r="I448" s="2">
        <v>6</v>
      </c>
      <c r="J448" s="2">
        <v>2</v>
      </c>
      <c r="K448" s="3" t="s">
        <v>22</v>
      </c>
      <c r="L448" s="8">
        <v>0</v>
      </c>
      <c r="M448" s="5">
        <v>0</v>
      </c>
      <c r="N448" s="5">
        <v>0</v>
      </c>
      <c r="O448" s="8">
        <v>3.9999999999999996</v>
      </c>
      <c r="P448" s="5">
        <v>2849.9969999999998</v>
      </c>
      <c r="Q448" s="5">
        <v>128.25</v>
      </c>
      <c r="R448" s="8">
        <v>4.5</v>
      </c>
      <c r="S448" s="5">
        <v>3206.2469999999998</v>
      </c>
      <c r="T448" s="5">
        <v>144.28139999999999</v>
      </c>
      <c r="U448" s="5">
        <v>712.49929999999995</v>
      </c>
    </row>
    <row r="449" spans="1:21" x14ac:dyDescent="0.25">
      <c r="A449" s="2">
        <v>3105</v>
      </c>
      <c r="B449" s="3" t="s">
        <v>72</v>
      </c>
      <c r="C449" s="3" t="s">
        <v>73</v>
      </c>
      <c r="D449" s="2">
        <v>31033</v>
      </c>
      <c r="E449" s="3" t="s">
        <v>80</v>
      </c>
      <c r="F449" s="2">
        <v>314790</v>
      </c>
      <c r="G449" s="3" t="s">
        <v>21</v>
      </c>
      <c r="H449" s="2">
        <v>4</v>
      </c>
      <c r="I449" s="2">
        <v>6</v>
      </c>
      <c r="J449" s="2">
        <v>3</v>
      </c>
      <c r="K449" s="3" t="s">
        <v>17</v>
      </c>
      <c r="L449" s="8">
        <v>1</v>
      </c>
      <c r="M449" s="5">
        <v>5652.31</v>
      </c>
      <c r="N449" s="5">
        <v>0</v>
      </c>
      <c r="O449" s="8">
        <v>0</v>
      </c>
      <c r="P449" s="5">
        <v>0</v>
      </c>
      <c r="Q449" s="5">
        <v>0</v>
      </c>
      <c r="R449" s="8">
        <v>0</v>
      </c>
      <c r="S449" s="5">
        <v>0</v>
      </c>
      <c r="T449" s="5">
        <v>0</v>
      </c>
      <c r="U449" s="5">
        <v>6065.5941000000003</v>
      </c>
    </row>
    <row r="450" spans="1:21" x14ac:dyDescent="0.25">
      <c r="A450" s="2">
        <v>3105</v>
      </c>
      <c r="B450" s="3" t="s">
        <v>72</v>
      </c>
      <c r="C450" s="3" t="s">
        <v>73</v>
      </c>
      <c r="D450" s="2">
        <v>31033</v>
      </c>
      <c r="E450" s="3" t="s">
        <v>80</v>
      </c>
      <c r="F450" s="2">
        <v>315180</v>
      </c>
      <c r="G450" s="3" t="s">
        <v>34</v>
      </c>
      <c r="H450" s="2">
        <v>4</v>
      </c>
      <c r="I450" s="2">
        <v>6</v>
      </c>
      <c r="J450" s="2">
        <v>1</v>
      </c>
      <c r="K450" s="3" t="s">
        <v>16</v>
      </c>
      <c r="L450" s="8">
        <v>1</v>
      </c>
      <c r="M450" s="5">
        <v>9160.36</v>
      </c>
      <c r="N450" s="5">
        <v>2872.32</v>
      </c>
      <c r="O450" s="8">
        <v>0</v>
      </c>
      <c r="P450" s="5">
        <v>0</v>
      </c>
      <c r="Q450" s="5">
        <v>0</v>
      </c>
      <c r="R450" s="8">
        <v>0</v>
      </c>
      <c r="S450" s="5">
        <v>0</v>
      </c>
      <c r="T450" s="5">
        <v>0</v>
      </c>
      <c r="U450" s="5">
        <v>9683.8178000000007</v>
      </c>
    </row>
    <row r="451" spans="1:21" x14ac:dyDescent="0.25">
      <c r="A451" s="2">
        <v>3105</v>
      </c>
      <c r="B451" s="3" t="s">
        <v>72</v>
      </c>
      <c r="C451" s="3" t="s">
        <v>73</v>
      </c>
      <c r="D451" s="2">
        <v>31033</v>
      </c>
      <c r="E451" s="3" t="s">
        <v>80</v>
      </c>
      <c r="F451" s="2">
        <v>315180</v>
      </c>
      <c r="G451" s="3" t="s">
        <v>34</v>
      </c>
      <c r="H451" s="2">
        <v>4</v>
      </c>
      <c r="I451" s="2">
        <v>6</v>
      </c>
      <c r="J451" s="2">
        <v>4</v>
      </c>
      <c r="K451" s="3" t="s">
        <v>18</v>
      </c>
      <c r="L451" s="8">
        <v>0</v>
      </c>
      <c r="M451" s="5">
        <v>0</v>
      </c>
      <c r="N451" s="5">
        <v>0</v>
      </c>
      <c r="O451" s="8">
        <v>3</v>
      </c>
      <c r="P451" s="5">
        <v>12819.444600000001</v>
      </c>
      <c r="Q451" s="5">
        <v>576.87480000000005</v>
      </c>
      <c r="R451" s="8">
        <v>3.5000000000000004</v>
      </c>
      <c r="S451" s="5">
        <v>14956.0188</v>
      </c>
      <c r="T451" s="5">
        <v>673.02059999999994</v>
      </c>
      <c r="U451" s="5">
        <v>4273.1481999999996</v>
      </c>
    </row>
    <row r="452" spans="1:21" x14ac:dyDescent="0.25">
      <c r="A452" s="2">
        <v>3105</v>
      </c>
      <c r="B452" s="3" t="s">
        <v>72</v>
      </c>
      <c r="C452" s="3" t="s">
        <v>73</v>
      </c>
      <c r="D452" s="2">
        <v>31033</v>
      </c>
      <c r="E452" s="3" t="s">
        <v>80</v>
      </c>
      <c r="F452" s="2">
        <v>315250</v>
      </c>
      <c r="G452" s="3" t="s">
        <v>23</v>
      </c>
      <c r="H452" s="2">
        <v>4</v>
      </c>
      <c r="I452" s="2">
        <v>6</v>
      </c>
      <c r="J452" s="2">
        <v>3</v>
      </c>
      <c r="K452" s="3" t="s">
        <v>17</v>
      </c>
      <c r="L452" s="8">
        <v>1</v>
      </c>
      <c r="M452" s="5">
        <v>5698.91</v>
      </c>
      <c r="N452" s="5">
        <v>1436.16</v>
      </c>
      <c r="O452" s="8">
        <v>0</v>
      </c>
      <c r="P452" s="5">
        <v>0</v>
      </c>
      <c r="Q452" s="5">
        <v>0</v>
      </c>
      <c r="R452" s="8">
        <v>0</v>
      </c>
      <c r="S452" s="5">
        <v>0</v>
      </c>
      <c r="T452" s="5">
        <v>0</v>
      </c>
      <c r="U452" s="5">
        <v>6272.7227000000003</v>
      </c>
    </row>
    <row r="453" spans="1:21" x14ac:dyDescent="0.25">
      <c r="A453" s="2">
        <v>3105</v>
      </c>
      <c r="B453" s="3" t="s">
        <v>72</v>
      </c>
      <c r="C453" s="3" t="s">
        <v>73</v>
      </c>
      <c r="D453" s="2">
        <v>31033</v>
      </c>
      <c r="E453" s="3" t="s">
        <v>80</v>
      </c>
      <c r="F453" s="2">
        <v>315250</v>
      </c>
      <c r="G453" s="3" t="s">
        <v>23</v>
      </c>
      <c r="H453" s="2">
        <v>4</v>
      </c>
      <c r="I453" s="2">
        <v>6</v>
      </c>
      <c r="J453" s="2">
        <v>4</v>
      </c>
      <c r="K453" s="3" t="s">
        <v>18</v>
      </c>
      <c r="L453" s="8">
        <v>2</v>
      </c>
      <c r="M453" s="5">
        <v>11618.31</v>
      </c>
      <c r="N453" s="5">
        <v>0</v>
      </c>
      <c r="O453" s="8">
        <v>0</v>
      </c>
      <c r="P453" s="5">
        <v>0</v>
      </c>
      <c r="Q453" s="5">
        <v>0</v>
      </c>
      <c r="R453" s="8">
        <v>0</v>
      </c>
      <c r="S453" s="5">
        <v>0</v>
      </c>
      <c r="T453" s="5">
        <v>0</v>
      </c>
      <c r="U453" s="5">
        <v>4563.2483000000002</v>
      </c>
    </row>
    <row r="454" spans="1:21" x14ac:dyDescent="0.25">
      <c r="A454" s="2">
        <v>3105</v>
      </c>
      <c r="B454" s="3" t="s">
        <v>72</v>
      </c>
      <c r="C454" s="3" t="s">
        <v>73</v>
      </c>
      <c r="D454" s="2">
        <v>31033</v>
      </c>
      <c r="E454" s="3" t="s">
        <v>80</v>
      </c>
      <c r="F454" s="2">
        <v>316470</v>
      </c>
      <c r="G454" s="3" t="s">
        <v>24</v>
      </c>
      <c r="H454" s="2">
        <v>4</v>
      </c>
      <c r="I454" s="2">
        <v>6</v>
      </c>
      <c r="J454" s="2">
        <v>1</v>
      </c>
      <c r="K454" s="3" t="s">
        <v>16</v>
      </c>
      <c r="L454" s="8">
        <v>1</v>
      </c>
      <c r="M454" s="5">
        <v>9940.09</v>
      </c>
      <c r="N454" s="5">
        <v>1436.16</v>
      </c>
      <c r="O454" s="8">
        <v>0</v>
      </c>
      <c r="P454" s="5">
        <v>0</v>
      </c>
      <c r="Q454" s="5">
        <v>0</v>
      </c>
      <c r="R454" s="8">
        <v>0</v>
      </c>
      <c r="S454" s="5">
        <v>0</v>
      </c>
      <c r="T454" s="5">
        <v>0</v>
      </c>
      <c r="U454" s="5">
        <v>8473.6610999999994</v>
      </c>
    </row>
    <row r="455" spans="1:21" x14ac:dyDescent="0.25">
      <c r="A455" s="2">
        <v>3105</v>
      </c>
      <c r="B455" s="3" t="s">
        <v>72</v>
      </c>
      <c r="C455" s="3" t="s">
        <v>73</v>
      </c>
      <c r="D455" s="2">
        <v>31033</v>
      </c>
      <c r="E455" s="3" t="s">
        <v>80</v>
      </c>
      <c r="F455" s="2">
        <v>316470</v>
      </c>
      <c r="G455" s="3" t="s">
        <v>24</v>
      </c>
      <c r="H455" s="2">
        <v>4</v>
      </c>
      <c r="I455" s="2">
        <v>6</v>
      </c>
      <c r="J455" s="2">
        <v>3</v>
      </c>
      <c r="K455" s="3" t="s">
        <v>17</v>
      </c>
      <c r="L455" s="8">
        <v>1</v>
      </c>
      <c r="M455" s="5">
        <v>4614.6000000000004</v>
      </c>
      <c r="N455" s="5">
        <v>0</v>
      </c>
      <c r="O455" s="8">
        <v>0</v>
      </c>
      <c r="P455" s="5">
        <v>0</v>
      </c>
      <c r="Q455" s="5">
        <v>0</v>
      </c>
      <c r="R455" s="8">
        <v>0</v>
      </c>
      <c r="S455" s="5">
        <v>0</v>
      </c>
      <c r="T455" s="5">
        <v>0</v>
      </c>
      <c r="U455" s="5">
        <v>5611.0918000000001</v>
      </c>
    </row>
    <row r="456" spans="1:21" x14ac:dyDescent="0.25">
      <c r="A456" s="2">
        <v>3105</v>
      </c>
      <c r="B456" s="3" t="s">
        <v>72</v>
      </c>
      <c r="C456" s="3" t="s">
        <v>73</v>
      </c>
      <c r="D456" s="2">
        <v>31033</v>
      </c>
      <c r="E456" s="3" t="s">
        <v>80</v>
      </c>
      <c r="F456" s="2">
        <v>317070</v>
      </c>
      <c r="G456" s="3" t="s">
        <v>26</v>
      </c>
      <c r="H456" s="2">
        <v>4</v>
      </c>
      <c r="I456" s="2">
        <v>6</v>
      </c>
      <c r="J456" s="2">
        <v>1</v>
      </c>
      <c r="K456" s="3" t="s">
        <v>16</v>
      </c>
      <c r="L456" s="8">
        <v>4</v>
      </c>
      <c r="M456" s="5">
        <v>26890.09</v>
      </c>
      <c r="N456" s="5">
        <v>3351.04</v>
      </c>
      <c r="O456" s="8">
        <v>29.500000000000004</v>
      </c>
      <c r="P456" s="5">
        <v>270859.45079999999</v>
      </c>
      <c r="Q456" s="5">
        <v>12188.6754</v>
      </c>
      <c r="R456" s="8">
        <v>35</v>
      </c>
      <c r="S456" s="5">
        <v>321358.6704</v>
      </c>
      <c r="T456" s="5">
        <v>14461.14</v>
      </c>
      <c r="U456" s="5">
        <v>9181.6762999999992</v>
      </c>
    </row>
    <row r="457" spans="1:21" x14ac:dyDescent="0.25">
      <c r="A457" s="2">
        <v>3105</v>
      </c>
      <c r="B457" s="3" t="s">
        <v>72</v>
      </c>
      <c r="C457" s="3" t="s">
        <v>73</v>
      </c>
      <c r="D457" s="2">
        <v>31033</v>
      </c>
      <c r="E457" s="3" t="s">
        <v>80</v>
      </c>
      <c r="F457" s="2">
        <v>317070</v>
      </c>
      <c r="G457" s="3" t="s">
        <v>26</v>
      </c>
      <c r="H457" s="2">
        <v>4</v>
      </c>
      <c r="I457" s="2">
        <v>6</v>
      </c>
      <c r="J457" s="2">
        <v>2</v>
      </c>
      <c r="K457" s="3" t="s">
        <v>22</v>
      </c>
      <c r="L457" s="8">
        <v>1</v>
      </c>
      <c r="M457" s="5">
        <v>436.64</v>
      </c>
      <c r="N457" s="5">
        <v>0</v>
      </c>
      <c r="O457" s="8">
        <v>6.4999999999999991</v>
      </c>
      <c r="P457" s="5">
        <v>10082.434800000001</v>
      </c>
      <c r="Q457" s="5">
        <v>453.70979999999997</v>
      </c>
      <c r="R457" s="8">
        <v>7.5</v>
      </c>
      <c r="S457" s="5">
        <v>11633.578799999999</v>
      </c>
      <c r="T457" s="5">
        <v>523.51080000000002</v>
      </c>
      <c r="U457" s="5">
        <v>1551.1438000000001</v>
      </c>
    </row>
    <row r="458" spans="1:21" x14ac:dyDescent="0.25">
      <c r="A458" s="2">
        <v>3105</v>
      </c>
      <c r="B458" s="3" t="s">
        <v>72</v>
      </c>
      <c r="C458" s="3" t="s">
        <v>73</v>
      </c>
      <c r="D458" s="2">
        <v>31033</v>
      </c>
      <c r="E458" s="3" t="s">
        <v>80</v>
      </c>
      <c r="F458" s="2">
        <v>317070</v>
      </c>
      <c r="G458" s="3" t="s">
        <v>26</v>
      </c>
      <c r="H458" s="2">
        <v>4</v>
      </c>
      <c r="I458" s="2">
        <v>6</v>
      </c>
      <c r="J458" s="2">
        <v>3</v>
      </c>
      <c r="K458" s="3" t="s">
        <v>17</v>
      </c>
      <c r="L458" s="8">
        <v>11</v>
      </c>
      <c r="M458" s="5">
        <v>56049.67</v>
      </c>
      <c r="N458" s="5">
        <v>6702.08</v>
      </c>
      <c r="O458" s="8">
        <v>7.9999999999999991</v>
      </c>
      <c r="P458" s="5">
        <v>44888.734199999999</v>
      </c>
      <c r="Q458" s="5">
        <v>2019.9929999999999</v>
      </c>
      <c r="R458" s="8">
        <v>9.5</v>
      </c>
      <c r="S458" s="5">
        <v>53305.372199999998</v>
      </c>
      <c r="T458" s="5">
        <v>2398.7417999999998</v>
      </c>
      <c r="U458" s="5">
        <v>5611.0918000000001</v>
      </c>
    </row>
    <row r="459" spans="1:21" x14ac:dyDescent="0.25">
      <c r="A459" s="2">
        <v>3105</v>
      </c>
      <c r="B459" s="3" t="s">
        <v>72</v>
      </c>
      <c r="C459" s="3" t="s">
        <v>73</v>
      </c>
      <c r="D459" s="2">
        <v>31033</v>
      </c>
      <c r="E459" s="3" t="s">
        <v>80</v>
      </c>
      <c r="F459" s="2">
        <v>355030</v>
      </c>
      <c r="G459" s="3" t="s">
        <v>30</v>
      </c>
      <c r="H459" s="2">
        <v>4</v>
      </c>
      <c r="I459" s="2">
        <v>6</v>
      </c>
      <c r="J459" s="2">
        <v>1</v>
      </c>
      <c r="K459" s="3" t="s">
        <v>16</v>
      </c>
      <c r="L459" s="8">
        <v>2</v>
      </c>
      <c r="M459" s="5">
        <v>17673</v>
      </c>
      <c r="N459" s="5">
        <v>2034.52</v>
      </c>
      <c r="O459" s="8">
        <v>0</v>
      </c>
      <c r="P459" s="5">
        <v>0</v>
      </c>
      <c r="Q459" s="5">
        <v>0</v>
      </c>
      <c r="R459" s="8">
        <v>0</v>
      </c>
      <c r="S459" s="5">
        <v>0</v>
      </c>
      <c r="T459" s="5">
        <v>0</v>
      </c>
      <c r="U459" s="5">
        <v>0</v>
      </c>
    </row>
    <row r="460" spans="1:21" x14ac:dyDescent="0.25">
      <c r="A460" s="2">
        <v>3106</v>
      </c>
      <c r="B460" s="3" t="s">
        <v>81</v>
      </c>
      <c r="C460" s="3" t="s">
        <v>82</v>
      </c>
      <c r="D460" s="2">
        <v>31036</v>
      </c>
      <c r="E460" s="3" t="s">
        <v>82</v>
      </c>
      <c r="F460" s="2">
        <v>310620</v>
      </c>
      <c r="G460" s="3" t="s">
        <v>15</v>
      </c>
      <c r="H460" s="2">
        <v>4</v>
      </c>
      <c r="I460" s="2">
        <v>6</v>
      </c>
      <c r="J460" s="2">
        <v>1</v>
      </c>
      <c r="K460" s="3" t="s">
        <v>16</v>
      </c>
      <c r="L460" s="8">
        <v>4</v>
      </c>
      <c r="M460" s="5">
        <v>109512.11</v>
      </c>
      <c r="N460" s="5">
        <v>6708.44</v>
      </c>
      <c r="O460" s="8">
        <v>19.5</v>
      </c>
      <c r="P460" s="5">
        <v>224440.39199999999</v>
      </c>
      <c r="Q460" s="5">
        <v>10099.8174</v>
      </c>
      <c r="R460" s="8">
        <v>23</v>
      </c>
      <c r="S460" s="5">
        <v>264724.56479999999</v>
      </c>
      <c r="T460" s="5">
        <v>11912.6052</v>
      </c>
      <c r="U460" s="5">
        <v>11509.7637</v>
      </c>
    </row>
    <row r="461" spans="1:21" x14ac:dyDescent="0.25">
      <c r="A461" s="2">
        <v>3106</v>
      </c>
      <c r="B461" s="3" t="s">
        <v>81</v>
      </c>
      <c r="C461" s="3" t="s">
        <v>82</v>
      </c>
      <c r="D461" s="2">
        <v>31036</v>
      </c>
      <c r="E461" s="3" t="s">
        <v>82</v>
      </c>
      <c r="F461" s="2">
        <v>310620</v>
      </c>
      <c r="G461" s="3" t="s">
        <v>15</v>
      </c>
      <c r="H461" s="2">
        <v>4</v>
      </c>
      <c r="I461" s="2">
        <v>6</v>
      </c>
      <c r="J461" s="2">
        <v>3</v>
      </c>
      <c r="K461" s="3" t="s">
        <v>17</v>
      </c>
      <c r="L461" s="8">
        <v>1</v>
      </c>
      <c r="M461" s="5">
        <v>4320.0200000000004</v>
      </c>
      <c r="N461" s="5">
        <v>957.44</v>
      </c>
      <c r="O461" s="8">
        <v>15.999999999999998</v>
      </c>
      <c r="P461" s="5">
        <v>97537.676999999996</v>
      </c>
      <c r="Q461" s="5">
        <v>4389.1956</v>
      </c>
      <c r="R461" s="8">
        <v>19</v>
      </c>
      <c r="S461" s="5">
        <v>115825.9914</v>
      </c>
      <c r="T461" s="5">
        <v>5212.1693999999998</v>
      </c>
      <c r="U461" s="5">
        <v>6096.1048000000001</v>
      </c>
    </row>
    <row r="462" spans="1:21" x14ac:dyDescent="0.25">
      <c r="A462" s="2">
        <v>3106</v>
      </c>
      <c r="B462" s="3" t="s">
        <v>81</v>
      </c>
      <c r="C462" s="3" t="s">
        <v>82</v>
      </c>
      <c r="D462" s="2">
        <v>31036</v>
      </c>
      <c r="E462" s="3" t="s">
        <v>82</v>
      </c>
      <c r="F462" s="2">
        <v>310620</v>
      </c>
      <c r="G462" s="3" t="s">
        <v>15</v>
      </c>
      <c r="H462" s="2">
        <v>4</v>
      </c>
      <c r="I462" s="2">
        <v>6</v>
      </c>
      <c r="J462" s="2">
        <v>4</v>
      </c>
      <c r="K462" s="3" t="s">
        <v>18</v>
      </c>
      <c r="L462" s="8">
        <v>1</v>
      </c>
      <c r="M462" s="5">
        <v>2552.02</v>
      </c>
      <c r="N462" s="5">
        <v>0</v>
      </c>
      <c r="O462" s="8">
        <v>14.499999999999998</v>
      </c>
      <c r="P462" s="5">
        <v>69815.951400000005</v>
      </c>
      <c r="Q462" s="5">
        <v>3141.7175999999999</v>
      </c>
      <c r="R462" s="8">
        <v>17.5</v>
      </c>
      <c r="S462" s="5">
        <v>84260.630999999994</v>
      </c>
      <c r="T462" s="5">
        <v>3791.7282</v>
      </c>
      <c r="U462" s="5">
        <v>4814.8932000000004</v>
      </c>
    </row>
    <row r="463" spans="1:21" x14ac:dyDescent="0.25">
      <c r="A463" s="2">
        <v>3106</v>
      </c>
      <c r="B463" s="3" t="s">
        <v>81</v>
      </c>
      <c r="C463" s="3" t="s">
        <v>82</v>
      </c>
      <c r="D463" s="2">
        <v>31036</v>
      </c>
      <c r="E463" s="3" t="s">
        <v>82</v>
      </c>
      <c r="F463" s="2">
        <v>310620</v>
      </c>
      <c r="G463" s="3" t="s">
        <v>15</v>
      </c>
      <c r="H463" s="2">
        <v>4</v>
      </c>
      <c r="I463" s="2">
        <v>6</v>
      </c>
      <c r="J463" s="2">
        <v>5</v>
      </c>
      <c r="K463" s="3" t="s">
        <v>20</v>
      </c>
      <c r="L463" s="8">
        <v>1</v>
      </c>
      <c r="M463" s="5">
        <v>4263.63</v>
      </c>
      <c r="N463" s="5">
        <v>0</v>
      </c>
      <c r="O463" s="8">
        <v>6</v>
      </c>
      <c r="P463" s="5">
        <v>26066.886600000002</v>
      </c>
      <c r="Q463" s="5">
        <v>1173.0096000000001</v>
      </c>
      <c r="R463" s="8">
        <v>7.0000000000000009</v>
      </c>
      <c r="S463" s="5">
        <v>30411.3678</v>
      </c>
      <c r="T463" s="5">
        <v>1368.5118</v>
      </c>
      <c r="U463" s="5">
        <v>4344.4811</v>
      </c>
    </row>
    <row r="464" spans="1:21" x14ac:dyDescent="0.25">
      <c r="A464" s="2">
        <v>3106</v>
      </c>
      <c r="B464" s="3" t="s">
        <v>81</v>
      </c>
      <c r="C464" s="3" t="s">
        <v>82</v>
      </c>
      <c r="D464" s="2">
        <v>31036</v>
      </c>
      <c r="E464" s="3" t="s">
        <v>82</v>
      </c>
      <c r="F464" s="2">
        <v>312770</v>
      </c>
      <c r="G464" s="3" t="s">
        <v>82</v>
      </c>
      <c r="H464" s="2">
        <v>4</v>
      </c>
      <c r="I464" s="2">
        <v>6</v>
      </c>
      <c r="J464" s="2">
        <v>1</v>
      </c>
      <c r="K464" s="3" t="s">
        <v>16</v>
      </c>
      <c r="L464" s="8">
        <v>18</v>
      </c>
      <c r="M464" s="5">
        <v>164382.19</v>
      </c>
      <c r="N464" s="5">
        <v>33510.400000000001</v>
      </c>
      <c r="O464" s="8">
        <v>61.5</v>
      </c>
      <c r="P464" s="5">
        <v>584381.22840000002</v>
      </c>
      <c r="Q464" s="5">
        <v>26297.155200000001</v>
      </c>
      <c r="R464" s="8">
        <v>72.5</v>
      </c>
      <c r="S464" s="5">
        <v>688904.70059999998</v>
      </c>
      <c r="T464" s="5">
        <v>31000.711800000001</v>
      </c>
      <c r="U464" s="5">
        <v>9502.1337999999996</v>
      </c>
    </row>
    <row r="465" spans="1:21" x14ac:dyDescent="0.25">
      <c r="A465" s="2">
        <v>3106</v>
      </c>
      <c r="B465" s="3" t="s">
        <v>81</v>
      </c>
      <c r="C465" s="3" t="s">
        <v>82</v>
      </c>
      <c r="D465" s="2">
        <v>31036</v>
      </c>
      <c r="E465" s="3" t="s">
        <v>82</v>
      </c>
      <c r="F465" s="2">
        <v>312770</v>
      </c>
      <c r="G465" s="3" t="s">
        <v>82</v>
      </c>
      <c r="H465" s="2">
        <v>4</v>
      </c>
      <c r="I465" s="2">
        <v>6</v>
      </c>
      <c r="J465" s="2">
        <v>2</v>
      </c>
      <c r="K465" s="3" t="s">
        <v>22</v>
      </c>
      <c r="L465" s="8">
        <v>28</v>
      </c>
      <c r="M465" s="5">
        <v>12253.19</v>
      </c>
      <c r="N465" s="5">
        <v>0</v>
      </c>
      <c r="O465" s="8">
        <v>21.5</v>
      </c>
      <c r="P465" s="5">
        <v>9987.8250000000007</v>
      </c>
      <c r="Q465" s="5">
        <v>449.4522</v>
      </c>
      <c r="R465" s="8">
        <v>25.5</v>
      </c>
      <c r="S465" s="5">
        <v>11846.025</v>
      </c>
      <c r="T465" s="5">
        <v>533.07119999999998</v>
      </c>
      <c r="U465" s="5">
        <v>464.55</v>
      </c>
    </row>
    <row r="466" spans="1:21" x14ac:dyDescent="0.25">
      <c r="A466" s="2">
        <v>3106</v>
      </c>
      <c r="B466" s="3" t="s">
        <v>81</v>
      </c>
      <c r="C466" s="3" t="s">
        <v>82</v>
      </c>
      <c r="D466" s="2">
        <v>31036</v>
      </c>
      <c r="E466" s="3" t="s">
        <v>82</v>
      </c>
      <c r="F466" s="2">
        <v>312770</v>
      </c>
      <c r="G466" s="3" t="s">
        <v>82</v>
      </c>
      <c r="H466" s="2">
        <v>4</v>
      </c>
      <c r="I466" s="2">
        <v>6</v>
      </c>
      <c r="J466" s="2">
        <v>3</v>
      </c>
      <c r="K466" s="3" t="s">
        <v>17</v>
      </c>
      <c r="L466" s="8">
        <v>56</v>
      </c>
      <c r="M466" s="5">
        <v>301044.83</v>
      </c>
      <c r="N466" s="5">
        <v>45957.120000000003</v>
      </c>
      <c r="O466" s="8">
        <v>65</v>
      </c>
      <c r="P466" s="5">
        <v>364720.96679999999</v>
      </c>
      <c r="Q466" s="5">
        <v>16412.443800000001</v>
      </c>
      <c r="R466" s="8">
        <v>76</v>
      </c>
      <c r="S466" s="5">
        <v>426442.97700000001</v>
      </c>
      <c r="T466" s="5">
        <v>19189.933799999999</v>
      </c>
      <c r="U466" s="5">
        <v>5611.0918000000001</v>
      </c>
    </row>
    <row r="467" spans="1:21" x14ac:dyDescent="0.25">
      <c r="A467" s="2">
        <v>3106</v>
      </c>
      <c r="B467" s="3" t="s">
        <v>81</v>
      </c>
      <c r="C467" s="3" t="s">
        <v>82</v>
      </c>
      <c r="D467" s="2">
        <v>31036</v>
      </c>
      <c r="E467" s="3" t="s">
        <v>82</v>
      </c>
      <c r="F467" s="2">
        <v>313130</v>
      </c>
      <c r="G467" s="3" t="s">
        <v>55</v>
      </c>
      <c r="H467" s="2">
        <v>4</v>
      </c>
      <c r="I467" s="2">
        <v>6</v>
      </c>
      <c r="J467" s="2">
        <v>1</v>
      </c>
      <c r="K467" s="3" t="s">
        <v>16</v>
      </c>
      <c r="L467" s="8">
        <v>2</v>
      </c>
      <c r="M467" s="5">
        <v>19809.78</v>
      </c>
      <c r="N467" s="5">
        <v>2154.2399999999998</v>
      </c>
      <c r="O467" s="8">
        <v>0</v>
      </c>
      <c r="P467" s="5">
        <v>0</v>
      </c>
      <c r="Q467" s="5">
        <v>0</v>
      </c>
      <c r="R467" s="8">
        <v>0</v>
      </c>
      <c r="S467" s="5">
        <v>0</v>
      </c>
      <c r="T467" s="5">
        <v>0</v>
      </c>
      <c r="U467" s="5">
        <v>10988.7011</v>
      </c>
    </row>
    <row r="468" spans="1:21" x14ac:dyDescent="0.25">
      <c r="A468" s="2">
        <v>3106</v>
      </c>
      <c r="B468" s="3" t="s">
        <v>81</v>
      </c>
      <c r="C468" s="3" t="s">
        <v>82</v>
      </c>
      <c r="D468" s="2">
        <v>31036</v>
      </c>
      <c r="E468" s="3" t="s">
        <v>82</v>
      </c>
      <c r="F468" s="2">
        <v>313130</v>
      </c>
      <c r="G468" s="3" t="s">
        <v>55</v>
      </c>
      <c r="H468" s="2">
        <v>4</v>
      </c>
      <c r="I468" s="2">
        <v>6</v>
      </c>
      <c r="J468" s="2">
        <v>2</v>
      </c>
      <c r="K468" s="3" t="s">
        <v>22</v>
      </c>
      <c r="L468" s="8">
        <v>1</v>
      </c>
      <c r="M468" s="5">
        <v>2747</v>
      </c>
      <c r="N468" s="5">
        <v>718.08</v>
      </c>
      <c r="O468" s="8">
        <v>0</v>
      </c>
      <c r="P468" s="5">
        <v>0</v>
      </c>
      <c r="Q468" s="5">
        <v>0</v>
      </c>
      <c r="R468" s="8">
        <v>0</v>
      </c>
      <c r="S468" s="5">
        <v>0</v>
      </c>
      <c r="T468" s="5">
        <v>0</v>
      </c>
      <c r="U468" s="5">
        <v>1189.0127</v>
      </c>
    </row>
    <row r="469" spans="1:21" x14ac:dyDescent="0.25">
      <c r="A469" s="2">
        <v>3106</v>
      </c>
      <c r="B469" s="3" t="s">
        <v>81</v>
      </c>
      <c r="C469" s="3" t="s">
        <v>82</v>
      </c>
      <c r="D469" s="2">
        <v>31036</v>
      </c>
      <c r="E469" s="3" t="s">
        <v>82</v>
      </c>
      <c r="F469" s="2">
        <v>313130</v>
      </c>
      <c r="G469" s="3" t="s">
        <v>55</v>
      </c>
      <c r="H469" s="2">
        <v>4</v>
      </c>
      <c r="I469" s="2">
        <v>6</v>
      </c>
      <c r="J469" s="2">
        <v>3</v>
      </c>
      <c r="K469" s="3" t="s">
        <v>17</v>
      </c>
      <c r="L469" s="8">
        <v>2</v>
      </c>
      <c r="M469" s="5">
        <v>10468.469999999999</v>
      </c>
      <c r="N469" s="5">
        <v>718.08</v>
      </c>
      <c r="O469" s="8">
        <v>0</v>
      </c>
      <c r="P469" s="5">
        <v>0</v>
      </c>
      <c r="Q469" s="5">
        <v>0</v>
      </c>
      <c r="R469" s="8">
        <v>0</v>
      </c>
      <c r="S469" s="5">
        <v>0</v>
      </c>
      <c r="T469" s="5">
        <v>0</v>
      </c>
      <c r="U469" s="5">
        <v>6769.0249999999996</v>
      </c>
    </row>
    <row r="470" spans="1:21" x14ac:dyDescent="0.25">
      <c r="A470" s="2">
        <v>3106</v>
      </c>
      <c r="B470" s="3" t="s">
        <v>81</v>
      </c>
      <c r="C470" s="3" t="s">
        <v>82</v>
      </c>
      <c r="D470" s="2">
        <v>31036</v>
      </c>
      <c r="E470" s="3" t="s">
        <v>82</v>
      </c>
      <c r="F470" s="2">
        <v>316860</v>
      </c>
      <c r="G470" s="3" t="s">
        <v>71</v>
      </c>
      <c r="H470" s="2">
        <v>4</v>
      </c>
      <c r="I470" s="2">
        <v>6</v>
      </c>
      <c r="J470" s="2">
        <v>1</v>
      </c>
      <c r="K470" s="3" t="s">
        <v>16</v>
      </c>
      <c r="L470" s="8">
        <v>1</v>
      </c>
      <c r="M470" s="5">
        <v>13691.58</v>
      </c>
      <c r="N470" s="5">
        <v>0</v>
      </c>
      <c r="O470" s="8">
        <v>0</v>
      </c>
      <c r="P470" s="5">
        <v>0</v>
      </c>
      <c r="Q470" s="5">
        <v>0</v>
      </c>
      <c r="R470" s="8">
        <v>0</v>
      </c>
      <c r="S470" s="5">
        <v>0</v>
      </c>
      <c r="T470" s="5">
        <v>0</v>
      </c>
      <c r="U470" s="5">
        <v>9690.8153000000002</v>
      </c>
    </row>
    <row r="471" spans="1:21" x14ac:dyDescent="0.25">
      <c r="A471" s="2">
        <v>3106</v>
      </c>
      <c r="B471" s="3" t="s">
        <v>81</v>
      </c>
      <c r="C471" s="3" t="s">
        <v>82</v>
      </c>
      <c r="D471" s="2">
        <v>31038</v>
      </c>
      <c r="E471" s="3" t="s">
        <v>83</v>
      </c>
      <c r="F471" s="2">
        <v>310560</v>
      </c>
      <c r="G471" s="3" t="s">
        <v>40</v>
      </c>
      <c r="H471" s="2">
        <v>4</v>
      </c>
      <c r="I471" s="2">
        <v>6</v>
      </c>
      <c r="J471" s="2">
        <v>3</v>
      </c>
      <c r="K471" s="3" t="s">
        <v>17</v>
      </c>
      <c r="L471" s="8">
        <v>1</v>
      </c>
      <c r="M471" s="5">
        <v>5261.32</v>
      </c>
      <c r="N471" s="5">
        <v>0</v>
      </c>
      <c r="O471" s="8">
        <v>0</v>
      </c>
      <c r="P471" s="5">
        <v>0</v>
      </c>
      <c r="Q471" s="5">
        <v>0</v>
      </c>
      <c r="R471" s="8">
        <v>0</v>
      </c>
      <c r="S471" s="5">
        <v>0</v>
      </c>
      <c r="T471" s="5">
        <v>0</v>
      </c>
      <c r="U471" s="5">
        <v>5611.0918000000001</v>
      </c>
    </row>
    <row r="472" spans="1:21" x14ac:dyDescent="0.25">
      <c r="A472" s="2">
        <v>3106</v>
      </c>
      <c r="B472" s="3" t="s">
        <v>81</v>
      </c>
      <c r="C472" s="3" t="s">
        <v>82</v>
      </c>
      <c r="D472" s="2">
        <v>31038</v>
      </c>
      <c r="E472" s="3" t="s">
        <v>83</v>
      </c>
      <c r="F472" s="2">
        <v>310620</v>
      </c>
      <c r="G472" s="3" t="s">
        <v>15</v>
      </c>
      <c r="H472" s="2">
        <v>4</v>
      </c>
      <c r="I472" s="2">
        <v>6</v>
      </c>
      <c r="J472" s="2">
        <v>1</v>
      </c>
      <c r="K472" s="3" t="s">
        <v>16</v>
      </c>
      <c r="L472" s="8">
        <v>0</v>
      </c>
      <c r="M472" s="5">
        <v>0</v>
      </c>
      <c r="N472" s="5">
        <v>0</v>
      </c>
      <c r="O472" s="8">
        <v>3</v>
      </c>
      <c r="P472" s="5">
        <v>34529.291400000002</v>
      </c>
      <c r="Q472" s="5">
        <v>1553.8181999999999</v>
      </c>
      <c r="R472" s="8">
        <v>3.5000000000000004</v>
      </c>
      <c r="S472" s="5">
        <v>40284.1728</v>
      </c>
      <c r="T472" s="5">
        <v>1812.7878000000001</v>
      </c>
      <c r="U472" s="5">
        <v>11509.7637</v>
      </c>
    </row>
    <row r="473" spans="1:21" x14ac:dyDescent="0.25">
      <c r="A473" s="2">
        <v>3106</v>
      </c>
      <c r="B473" s="3" t="s">
        <v>81</v>
      </c>
      <c r="C473" s="3" t="s">
        <v>82</v>
      </c>
      <c r="D473" s="2">
        <v>31038</v>
      </c>
      <c r="E473" s="3" t="s">
        <v>83</v>
      </c>
      <c r="F473" s="2">
        <v>310620</v>
      </c>
      <c r="G473" s="3" t="s">
        <v>15</v>
      </c>
      <c r="H473" s="2">
        <v>4</v>
      </c>
      <c r="I473" s="2">
        <v>6</v>
      </c>
      <c r="J473" s="2">
        <v>3</v>
      </c>
      <c r="K473" s="3" t="s">
        <v>17</v>
      </c>
      <c r="L473" s="8">
        <v>1</v>
      </c>
      <c r="M473" s="5">
        <v>4598.6000000000004</v>
      </c>
      <c r="N473" s="5">
        <v>957.44</v>
      </c>
      <c r="O473" s="8">
        <v>2.5</v>
      </c>
      <c r="P473" s="5">
        <v>15240.262199999999</v>
      </c>
      <c r="Q473" s="5">
        <v>685.81200000000001</v>
      </c>
      <c r="R473" s="8">
        <v>3</v>
      </c>
      <c r="S473" s="5">
        <v>18288.314399999999</v>
      </c>
      <c r="T473" s="5">
        <v>822.97439999999995</v>
      </c>
      <c r="U473" s="5">
        <v>6096.1048000000001</v>
      </c>
    </row>
    <row r="474" spans="1:21" x14ac:dyDescent="0.25">
      <c r="A474" s="2">
        <v>3106</v>
      </c>
      <c r="B474" s="3" t="s">
        <v>81</v>
      </c>
      <c r="C474" s="3" t="s">
        <v>82</v>
      </c>
      <c r="D474" s="2">
        <v>31038</v>
      </c>
      <c r="E474" s="3" t="s">
        <v>83</v>
      </c>
      <c r="F474" s="2">
        <v>310620</v>
      </c>
      <c r="G474" s="3" t="s">
        <v>15</v>
      </c>
      <c r="H474" s="2">
        <v>4</v>
      </c>
      <c r="I474" s="2">
        <v>6</v>
      </c>
      <c r="J474" s="2">
        <v>4</v>
      </c>
      <c r="K474" s="3" t="s">
        <v>18</v>
      </c>
      <c r="L474" s="8">
        <v>0</v>
      </c>
      <c r="M474" s="5">
        <v>0</v>
      </c>
      <c r="N474" s="5">
        <v>0</v>
      </c>
      <c r="O474" s="8">
        <v>2.5</v>
      </c>
      <c r="P474" s="5">
        <v>12037.233</v>
      </c>
      <c r="Q474" s="5">
        <v>541.67520000000002</v>
      </c>
      <c r="R474" s="8">
        <v>3</v>
      </c>
      <c r="S474" s="5">
        <v>14444.679599999999</v>
      </c>
      <c r="T474" s="5">
        <v>650.01059999999995</v>
      </c>
      <c r="U474" s="5">
        <v>4814.8932000000004</v>
      </c>
    </row>
    <row r="475" spans="1:21" x14ac:dyDescent="0.25">
      <c r="A475" s="2">
        <v>3106</v>
      </c>
      <c r="B475" s="3" t="s">
        <v>81</v>
      </c>
      <c r="C475" s="3" t="s">
        <v>82</v>
      </c>
      <c r="D475" s="2">
        <v>31038</v>
      </c>
      <c r="E475" s="3" t="s">
        <v>83</v>
      </c>
      <c r="F475" s="2">
        <v>310620</v>
      </c>
      <c r="G475" s="3" t="s">
        <v>15</v>
      </c>
      <c r="H475" s="2">
        <v>4</v>
      </c>
      <c r="I475" s="2">
        <v>6</v>
      </c>
      <c r="J475" s="2">
        <v>5</v>
      </c>
      <c r="K475" s="3" t="s">
        <v>20</v>
      </c>
      <c r="L475" s="8">
        <v>0</v>
      </c>
      <c r="M475" s="5">
        <v>0</v>
      </c>
      <c r="N475" s="5">
        <v>0</v>
      </c>
      <c r="O475" s="8">
        <v>0.99999999999999989</v>
      </c>
      <c r="P475" s="5">
        <v>4344.4812000000002</v>
      </c>
      <c r="Q475" s="5">
        <v>195.5016</v>
      </c>
      <c r="R475" s="8">
        <v>0.99999999999999989</v>
      </c>
      <c r="S475" s="5">
        <v>4344.4812000000002</v>
      </c>
      <c r="T475" s="5">
        <v>195.5016</v>
      </c>
      <c r="U475" s="5">
        <v>4344.4811</v>
      </c>
    </row>
    <row r="476" spans="1:21" x14ac:dyDescent="0.25">
      <c r="A476" s="2">
        <v>3106</v>
      </c>
      <c r="B476" s="3" t="s">
        <v>81</v>
      </c>
      <c r="C476" s="3" t="s">
        <v>82</v>
      </c>
      <c r="D476" s="2">
        <v>31038</v>
      </c>
      <c r="E476" s="3" t="s">
        <v>83</v>
      </c>
      <c r="F476" s="2">
        <v>312770</v>
      </c>
      <c r="G476" s="3" t="s">
        <v>82</v>
      </c>
      <c r="H476" s="2">
        <v>4</v>
      </c>
      <c r="I476" s="2">
        <v>6</v>
      </c>
      <c r="J476" s="2">
        <v>1</v>
      </c>
      <c r="K476" s="3" t="s">
        <v>16</v>
      </c>
      <c r="L476" s="8">
        <v>3</v>
      </c>
      <c r="M476" s="5">
        <v>29235.82</v>
      </c>
      <c r="N476" s="5">
        <v>2872.32</v>
      </c>
      <c r="O476" s="8">
        <v>10.5</v>
      </c>
      <c r="P476" s="5">
        <v>99772.405199999994</v>
      </c>
      <c r="Q476" s="5">
        <v>4489.7579999999998</v>
      </c>
      <c r="R476" s="8">
        <v>12.500000000000002</v>
      </c>
      <c r="S476" s="5">
        <v>118776.67260000001</v>
      </c>
      <c r="T476" s="5">
        <v>5344.95</v>
      </c>
      <c r="U476" s="5">
        <v>9502.1337999999996</v>
      </c>
    </row>
    <row r="477" spans="1:21" x14ac:dyDescent="0.25">
      <c r="A477" s="2">
        <v>3106</v>
      </c>
      <c r="B477" s="3" t="s">
        <v>81</v>
      </c>
      <c r="C477" s="3" t="s">
        <v>82</v>
      </c>
      <c r="D477" s="2">
        <v>31038</v>
      </c>
      <c r="E477" s="3" t="s">
        <v>83</v>
      </c>
      <c r="F477" s="2">
        <v>312770</v>
      </c>
      <c r="G477" s="3" t="s">
        <v>82</v>
      </c>
      <c r="H477" s="2">
        <v>4</v>
      </c>
      <c r="I477" s="2">
        <v>6</v>
      </c>
      <c r="J477" s="2">
        <v>2</v>
      </c>
      <c r="K477" s="3" t="s">
        <v>22</v>
      </c>
      <c r="L477" s="8">
        <v>4</v>
      </c>
      <c r="M477" s="5">
        <v>1714.56</v>
      </c>
      <c r="N477" s="5">
        <v>0</v>
      </c>
      <c r="O477" s="8">
        <v>3.5000000000000004</v>
      </c>
      <c r="P477" s="5">
        <v>1625.925</v>
      </c>
      <c r="Q477" s="5">
        <v>73.166399999999996</v>
      </c>
      <c r="R477" s="8">
        <v>3.9999999999999996</v>
      </c>
      <c r="S477" s="5">
        <v>1858.2</v>
      </c>
      <c r="T477" s="5">
        <v>83.619</v>
      </c>
      <c r="U477" s="5">
        <v>464.55</v>
      </c>
    </row>
    <row r="478" spans="1:21" x14ac:dyDescent="0.25">
      <c r="A478" s="2">
        <v>3106</v>
      </c>
      <c r="B478" s="3" t="s">
        <v>81</v>
      </c>
      <c r="C478" s="3" t="s">
        <v>82</v>
      </c>
      <c r="D478" s="2">
        <v>31038</v>
      </c>
      <c r="E478" s="3" t="s">
        <v>83</v>
      </c>
      <c r="F478" s="2">
        <v>312770</v>
      </c>
      <c r="G478" s="3" t="s">
        <v>82</v>
      </c>
      <c r="H478" s="2">
        <v>4</v>
      </c>
      <c r="I478" s="2">
        <v>6</v>
      </c>
      <c r="J478" s="2">
        <v>3</v>
      </c>
      <c r="K478" s="3" t="s">
        <v>17</v>
      </c>
      <c r="L478" s="8">
        <v>7</v>
      </c>
      <c r="M478" s="5">
        <v>36138.800000000003</v>
      </c>
      <c r="N478" s="5">
        <v>5744.64</v>
      </c>
      <c r="O478" s="8">
        <v>11</v>
      </c>
      <c r="P478" s="5">
        <v>61722.009599999998</v>
      </c>
      <c r="Q478" s="5">
        <v>2777.4906000000001</v>
      </c>
      <c r="R478" s="8">
        <v>12.999999999999998</v>
      </c>
      <c r="S478" s="5">
        <v>72944.193599999999</v>
      </c>
      <c r="T478" s="5">
        <v>3282.489</v>
      </c>
      <c r="U478" s="5">
        <v>5611.0918000000001</v>
      </c>
    </row>
    <row r="479" spans="1:21" x14ac:dyDescent="0.25">
      <c r="A479" s="2">
        <v>3106</v>
      </c>
      <c r="B479" s="3" t="s">
        <v>81</v>
      </c>
      <c r="C479" s="3" t="s">
        <v>82</v>
      </c>
      <c r="D479" s="2">
        <v>31038</v>
      </c>
      <c r="E479" s="3" t="s">
        <v>83</v>
      </c>
      <c r="F479" s="2">
        <v>312770</v>
      </c>
      <c r="G479" s="3" t="s">
        <v>82</v>
      </c>
      <c r="H479" s="2">
        <v>4</v>
      </c>
      <c r="I479" s="2">
        <v>6</v>
      </c>
      <c r="J479" s="2">
        <v>4</v>
      </c>
      <c r="K479" s="3" t="s">
        <v>18</v>
      </c>
      <c r="L479" s="8">
        <v>1</v>
      </c>
      <c r="M479" s="5">
        <v>4087.38</v>
      </c>
      <c r="N479" s="5">
        <v>0</v>
      </c>
      <c r="O479" s="8">
        <v>0</v>
      </c>
      <c r="P479" s="5">
        <v>0</v>
      </c>
      <c r="Q479" s="5">
        <v>0</v>
      </c>
      <c r="R479" s="8">
        <v>0</v>
      </c>
      <c r="S479" s="5">
        <v>0</v>
      </c>
      <c r="T479" s="5">
        <v>0</v>
      </c>
      <c r="U479" s="5">
        <v>5020.93</v>
      </c>
    </row>
    <row r="480" spans="1:21" x14ac:dyDescent="0.25">
      <c r="A480" s="2">
        <v>3106</v>
      </c>
      <c r="B480" s="3" t="s">
        <v>81</v>
      </c>
      <c r="C480" s="3" t="s">
        <v>82</v>
      </c>
      <c r="D480" s="2">
        <v>31038</v>
      </c>
      <c r="E480" s="3" t="s">
        <v>83</v>
      </c>
      <c r="F480" s="2">
        <v>316860</v>
      </c>
      <c r="G480" s="3" t="s">
        <v>71</v>
      </c>
      <c r="H480" s="2">
        <v>4</v>
      </c>
      <c r="I480" s="2">
        <v>6</v>
      </c>
      <c r="J480" s="2">
        <v>1</v>
      </c>
      <c r="K480" s="3" t="s">
        <v>16</v>
      </c>
      <c r="L480" s="8">
        <v>1</v>
      </c>
      <c r="M480" s="5">
        <v>10186.17</v>
      </c>
      <c r="N480" s="5">
        <v>957.44</v>
      </c>
      <c r="O480" s="8">
        <v>0</v>
      </c>
      <c r="P480" s="5">
        <v>0</v>
      </c>
      <c r="Q480" s="5">
        <v>0</v>
      </c>
      <c r="R480" s="8">
        <v>0</v>
      </c>
      <c r="S480" s="5">
        <v>0</v>
      </c>
      <c r="T480" s="5">
        <v>0</v>
      </c>
      <c r="U480" s="5">
        <v>9690.8153000000002</v>
      </c>
    </row>
    <row r="481" spans="1:21" x14ac:dyDescent="0.25">
      <c r="A481" s="2">
        <v>3106</v>
      </c>
      <c r="B481" s="3" t="s">
        <v>81</v>
      </c>
      <c r="C481" s="3" t="s">
        <v>82</v>
      </c>
      <c r="D481" s="2">
        <v>31038</v>
      </c>
      <c r="E481" s="3" t="s">
        <v>83</v>
      </c>
      <c r="F481" s="2">
        <v>320150</v>
      </c>
      <c r="G481" s="3" t="s">
        <v>84</v>
      </c>
      <c r="H481" s="2">
        <v>4</v>
      </c>
      <c r="I481" s="2">
        <v>6</v>
      </c>
      <c r="J481" s="2">
        <v>3</v>
      </c>
      <c r="K481" s="3" t="s">
        <v>17</v>
      </c>
      <c r="L481" s="8">
        <v>1</v>
      </c>
      <c r="M481" s="5">
        <v>4614.6000000000004</v>
      </c>
      <c r="N481" s="5">
        <v>0</v>
      </c>
      <c r="O481" s="8">
        <v>0</v>
      </c>
      <c r="P481" s="5">
        <v>0</v>
      </c>
      <c r="Q481" s="5">
        <v>0</v>
      </c>
      <c r="R481" s="8">
        <v>0</v>
      </c>
      <c r="S481" s="5">
        <v>0</v>
      </c>
      <c r="T481" s="5">
        <v>0</v>
      </c>
      <c r="U481" s="5">
        <v>0</v>
      </c>
    </row>
    <row r="482" spans="1:21" x14ac:dyDescent="0.25">
      <c r="A482" s="2">
        <v>3106</v>
      </c>
      <c r="B482" s="3" t="s">
        <v>81</v>
      </c>
      <c r="C482" s="3" t="s">
        <v>82</v>
      </c>
      <c r="D482" s="2">
        <v>31038</v>
      </c>
      <c r="E482" s="3" t="s">
        <v>83</v>
      </c>
      <c r="F482" s="2">
        <v>320150</v>
      </c>
      <c r="G482" s="3" t="s">
        <v>84</v>
      </c>
      <c r="H482" s="2">
        <v>4</v>
      </c>
      <c r="I482" s="2">
        <v>6</v>
      </c>
      <c r="J482" s="2">
        <v>4</v>
      </c>
      <c r="K482" s="3" t="s">
        <v>18</v>
      </c>
      <c r="L482" s="8">
        <v>1</v>
      </c>
      <c r="M482" s="5">
        <v>4111.38</v>
      </c>
      <c r="N482" s="5">
        <v>0</v>
      </c>
      <c r="O482" s="8">
        <v>0</v>
      </c>
      <c r="P482" s="5">
        <v>0</v>
      </c>
      <c r="Q482" s="5">
        <v>0</v>
      </c>
      <c r="R482" s="8">
        <v>0</v>
      </c>
      <c r="S482" s="5">
        <v>0</v>
      </c>
      <c r="T482" s="5">
        <v>0</v>
      </c>
      <c r="U482" s="5">
        <v>0</v>
      </c>
    </row>
    <row r="483" spans="1:21" x14ac:dyDescent="0.25">
      <c r="A483" s="2">
        <v>3106</v>
      </c>
      <c r="B483" s="3" t="s">
        <v>81</v>
      </c>
      <c r="C483" s="3" t="s">
        <v>82</v>
      </c>
      <c r="D483" s="2">
        <v>31039</v>
      </c>
      <c r="E483" s="3" t="s">
        <v>85</v>
      </c>
      <c r="F483" s="2">
        <v>310560</v>
      </c>
      <c r="G483" s="3" t="s">
        <v>40</v>
      </c>
      <c r="H483" s="2">
        <v>4</v>
      </c>
      <c r="I483" s="2">
        <v>6</v>
      </c>
      <c r="J483" s="2">
        <v>3</v>
      </c>
      <c r="K483" s="3" t="s">
        <v>17</v>
      </c>
      <c r="L483" s="8">
        <v>1</v>
      </c>
      <c r="M483" s="5">
        <v>5911.29</v>
      </c>
      <c r="N483" s="5">
        <v>0</v>
      </c>
      <c r="O483" s="8">
        <v>0</v>
      </c>
      <c r="P483" s="5">
        <v>0</v>
      </c>
      <c r="Q483" s="5">
        <v>0</v>
      </c>
      <c r="R483" s="8">
        <v>0</v>
      </c>
      <c r="S483" s="5">
        <v>0</v>
      </c>
      <c r="T483" s="5">
        <v>0</v>
      </c>
      <c r="U483" s="5">
        <v>5611.0918000000001</v>
      </c>
    </row>
    <row r="484" spans="1:21" x14ac:dyDescent="0.25">
      <c r="A484" s="2">
        <v>3106</v>
      </c>
      <c r="B484" s="3" t="s">
        <v>81</v>
      </c>
      <c r="C484" s="3" t="s">
        <v>82</v>
      </c>
      <c r="D484" s="2">
        <v>31039</v>
      </c>
      <c r="E484" s="3" t="s">
        <v>85</v>
      </c>
      <c r="F484" s="2">
        <v>310620</v>
      </c>
      <c r="G484" s="3" t="s">
        <v>15</v>
      </c>
      <c r="H484" s="2">
        <v>4</v>
      </c>
      <c r="I484" s="2">
        <v>6</v>
      </c>
      <c r="J484" s="2">
        <v>1</v>
      </c>
      <c r="K484" s="3" t="s">
        <v>16</v>
      </c>
      <c r="L484" s="8">
        <v>13</v>
      </c>
      <c r="M484" s="5">
        <v>124951.11</v>
      </c>
      <c r="N484" s="5">
        <v>29744.93</v>
      </c>
      <c r="O484" s="8">
        <v>5</v>
      </c>
      <c r="P484" s="5">
        <v>57548.818800000001</v>
      </c>
      <c r="Q484" s="5">
        <v>2589.6966000000002</v>
      </c>
      <c r="R484" s="8">
        <v>6</v>
      </c>
      <c r="S484" s="5">
        <v>69058.582200000004</v>
      </c>
      <c r="T484" s="5">
        <v>3107.6363999999999</v>
      </c>
      <c r="U484" s="5">
        <v>11509.7637</v>
      </c>
    </row>
    <row r="485" spans="1:21" x14ac:dyDescent="0.25">
      <c r="A485" s="2">
        <v>3106</v>
      </c>
      <c r="B485" s="3" t="s">
        <v>81</v>
      </c>
      <c r="C485" s="3" t="s">
        <v>82</v>
      </c>
      <c r="D485" s="2">
        <v>31039</v>
      </c>
      <c r="E485" s="3" t="s">
        <v>85</v>
      </c>
      <c r="F485" s="2">
        <v>310620</v>
      </c>
      <c r="G485" s="3" t="s">
        <v>15</v>
      </c>
      <c r="H485" s="2">
        <v>4</v>
      </c>
      <c r="I485" s="2">
        <v>6</v>
      </c>
      <c r="J485" s="2">
        <v>3</v>
      </c>
      <c r="K485" s="3" t="s">
        <v>17</v>
      </c>
      <c r="L485" s="8">
        <v>1</v>
      </c>
      <c r="M485" s="5">
        <v>5213.32</v>
      </c>
      <c r="N485" s="5">
        <v>478.72</v>
      </c>
      <c r="O485" s="8">
        <v>3.9999999999999996</v>
      </c>
      <c r="P485" s="5">
        <v>24384.419399999999</v>
      </c>
      <c r="Q485" s="5">
        <v>1097.2986000000001</v>
      </c>
      <c r="R485" s="8">
        <v>5</v>
      </c>
      <c r="S485" s="5">
        <v>30480.523799999999</v>
      </c>
      <c r="T485" s="5">
        <v>1371.6233999999999</v>
      </c>
      <c r="U485" s="5">
        <v>6096.1048000000001</v>
      </c>
    </row>
    <row r="486" spans="1:21" x14ac:dyDescent="0.25">
      <c r="A486" s="2">
        <v>3106</v>
      </c>
      <c r="B486" s="3" t="s">
        <v>81</v>
      </c>
      <c r="C486" s="3" t="s">
        <v>82</v>
      </c>
      <c r="D486" s="2">
        <v>31039</v>
      </c>
      <c r="E486" s="3" t="s">
        <v>85</v>
      </c>
      <c r="F486" s="2">
        <v>310620</v>
      </c>
      <c r="G486" s="3" t="s">
        <v>15</v>
      </c>
      <c r="H486" s="2">
        <v>4</v>
      </c>
      <c r="I486" s="2">
        <v>6</v>
      </c>
      <c r="J486" s="2">
        <v>4</v>
      </c>
      <c r="K486" s="3" t="s">
        <v>18</v>
      </c>
      <c r="L486" s="8">
        <v>0</v>
      </c>
      <c r="M486" s="5">
        <v>0</v>
      </c>
      <c r="N486" s="5">
        <v>0</v>
      </c>
      <c r="O486" s="8">
        <v>3.9999999999999996</v>
      </c>
      <c r="P486" s="5">
        <v>19259.572800000002</v>
      </c>
      <c r="Q486" s="5">
        <v>866.68079999999998</v>
      </c>
      <c r="R486" s="8">
        <v>4.5</v>
      </c>
      <c r="S486" s="5">
        <v>21667.019400000001</v>
      </c>
      <c r="T486" s="5">
        <v>975.01559999999995</v>
      </c>
      <c r="U486" s="5">
        <v>4814.8932000000004</v>
      </c>
    </row>
    <row r="487" spans="1:21" x14ac:dyDescent="0.25">
      <c r="A487" s="2">
        <v>3106</v>
      </c>
      <c r="B487" s="3" t="s">
        <v>81</v>
      </c>
      <c r="C487" s="3" t="s">
        <v>82</v>
      </c>
      <c r="D487" s="2">
        <v>31039</v>
      </c>
      <c r="E487" s="3" t="s">
        <v>85</v>
      </c>
      <c r="F487" s="2">
        <v>310620</v>
      </c>
      <c r="G487" s="3" t="s">
        <v>15</v>
      </c>
      <c r="H487" s="2">
        <v>4</v>
      </c>
      <c r="I487" s="2">
        <v>6</v>
      </c>
      <c r="J487" s="2">
        <v>5</v>
      </c>
      <c r="K487" s="3" t="s">
        <v>20</v>
      </c>
      <c r="L487" s="8">
        <v>2</v>
      </c>
      <c r="M487" s="5">
        <v>8612.68</v>
      </c>
      <c r="N487" s="5">
        <v>0</v>
      </c>
      <c r="O487" s="8">
        <v>1.5</v>
      </c>
      <c r="P487" s="5">
        <v>6516.7218000000003</v>
      </c>
      <c r="Q487" s="5">
        <v>293.25240000000002</v>
      </c>
      <c r="R487" s="8">
        <v>1.9999999999999998</v>
      </c>
      <c r="S487" s="5">
        <v>8688.9624000000003</v>
      </c>
      <c r="T487" s="5">
        <v>391.00319999999999</v>
      </c>
      <c r="U487" s="5">
        <v>4344.4811</v>
      </c>
    </row>
    <row r="488" spans="1:21" x14ac:dyDescent="0.25">
      <c r="A488" s="2">
        <v>3106</v>
      </c>
      <c r="B488" s="3" t="s">
        <v>81</v>
      </c>
      <c r="C488" s="3" t="s">
        <v>82</v>
      </c>
      <c r="D488" s="2">
        <v>31039</v>
      </c>
      <c r="E488" s="3" t="s">
        <v>85</v>
      </c>
      <c r="F488" s="2">
        <v>312770</v>
      </c>
      <c r="G488" s="3" t="s">
        <v>82</v>
      </c>
      <c r="H488" s="2">
        <v>4</v>
      </c>
      <c r="I488" s="2">
        <v>6</v>
      </c>
      <c r="J488" s="2">
        <v>1</v>
      </c>
      <c r="K488" s="3" t="s">
        <v>16</v>
      </c>
      <c r="L488" s="8">
        <v>2</v>
      </c>
      <c r="M488" s="5">
        <v>18777.86</v>
      </c>
      <c r="N488" s="5">
        <v>3351.04</v>
      </c>
      <c r="O488" s="8">
        <v>15.999999999999998</v>
      </c>
      <c r="P488" s="5">
        <v>152034.141</v>
      </c>
      <c r="Q488" s="5">
        <v>6841.5366000000004</v>
      </c>
      <c r="R488" s="8">
        <v>19</v>
      </c>
      <c r="S488" s="5">
        <v>180540.54240000001</v>
      </c>
      <c r="T488" s="5">
        <v>8124.3245999999999</v>
      </c>
      <c r="U488" s="5">
        <v>9502.1337999999996</v>
      </c>
    </row>
    <row r="489" spans="1:21" x14ac:dyDescent="0.25">
      <c r="A489" s="2">
        <v>3106</v>
      </c>
      <c r="B489" s="3" t="s">
        <v>81</v>
      </c>
      <c r="C489" s="3" t="s">
        <v>82</v>
      </c>
      <c r="D489" s="2">
        <v>31039</v>
      </c>
      <c r="E489" s="3" t="s">
        <v>85</v>
      </c>
      <c r="F489" s="2">
        <v>312770</v>
      </c>
      <c r="G489" s="3" t="s">
        <v>82</v>
      </c>
      <c r="H489" s="2">
        <v>4</v>
      </c>
      <c r="I489" s="2">
        <v>6</v>
      </c>
      <c r="J489" s="2">
        <v>2</v>
      </c>
      <c r="K489" s="3" t="s">
        <v>22</v>
      </c>
      <c r="L489" s="8">
        <v>0</v>
      </c>
      <c r="M489" s="5">
        <v>0</v>
      </c>
      <c r="N489" s="5">
        <v>0</v>
      </c>
      <c r="O489" s="8">
        <v>5.5</v>
      </c>
      <c r="P489" s="5">
        <v>2555.0250000000001</v>
      </c>
      <c r="Q489" s="5">
        <v>114.97620000000001</v>
      </c>
      <c r="R489" s="8">
        <v>6.4999999999999991</v>
      </c>
      <c r="S489" s="5">
        <v>3019.5749999999998</v>
      </c>
      <c r="T489" s="5">
        <v>135.88079999999999</v>
      </c>
      <c r="U489" s="5">
        <v>464.55</v>
      </c>
    </row>
    <row r="490" spans="1:21" x14ac:dyDescent="0.25">
      <c r="A490" s="2">
        <v>3106</v>
      </c>
      <c r="B490" s="3" t="s">
        <v>81</v>
      </c>
      <c r="C490" s="3" t="s">
        <v>82</v>
      </c>
      <c r="D490" s="2">
        <v>31039</v>
      </c>
      <c r="E490" s="3" t="s">
        <v>85</v>
      </c>
      <c r="F490" s="2">
        <v>312770</v>
      </c>
      <c r="G490" s="3" t="s">
        <v>82</v>
      </c>
      <c r="H490" s="2">
        <v>4</v>
      </c>
      <c r="I490" s="2">
        <v>6</v>
      </c>
      <c r="J490" s="2">
        <v>3</v>
      </c>
      <c r="K490" s="3" t="s">
        <v>17</v>
      </c>
      <c r="L490" s="8">
        <v>5</v>
      </c>
      <c r="M490" s="5">
        <v>23198.59</v>
      </c>
      <c r="N490" s="5">
        <v>4308.4799999999996</v>
      </c>
      <c r="O490" s="8">
        <v>17</v>
      </c>
      <c r="P490" s="5">
        <v>95388.560400000002</v>
      </c>
      <c r="Q490" s="5">
        <v>4292.4852000000001</v>
      </c>
      <c r="R490" s="8">
        <v>20</v>
      </c>
      <c r="S490" s="5">
        <v>112221.8358</v>
      </c>
      <c r="T490" s="5">
        <v>5049.9827999999998</v>
      </c>
      <c r="U490" s="5">
        <v>5611.0918000000001</v>
      </c>
    </row>
    <row r="491" spans="1:21" x14ac:dyDescent="0.25">
      <c r="A491" s="2">
        <v>3106</v>
      </c>
      <c r="B491" s="3" t="s">
        <v>81</v>
      </c>
      <c r="C491" s="3" t="s">
        <v>82</v>
      </c>
      <c r="D491" s="2">
        <v>31039</v>
      </c>
      <c r="E491" s="3" t="s">
        <v>85</v>
      </c>
      <c r="F491" s="2">
        <v>330340</v>
      </c>
      <c r="G491" s="3" t="s">
        <v>86</v>
      </c>
      <c r="H491" s="2">
        <v>4</v>
      </c>
      <c r="I491" s="2">
        <v>6</v>
      </c>
      <c r="J491" s="2">
        <v>1</v>
      </c>
      <c r="K491" s="3" t="s">
        <v>16</v>
      </c>
      <c r="L491" s="8">
        <v>1</v>
      </c>
      <c r="M491" s="5">
        <v>9572.5400000000009</v>
      </c>
      <c r="N491" s="5">
        <v>478.72</v>
      </c>
      <c r="O491" s="8">
        <v>0</v>
      </c>
      <c r="P491" s="5">
        <v>0</v>
      </c>
      <c r="Q491" s="5">
        <v>0</v>
      </c>
      <c r="R491" s="8">
        <v>0</v>
      </c>
      <c r="S491" s="5">
        <v>0</v>
      </c>
      <c r="T491" s="5">
        <v>0</v>
      </c>
      <c r="U491" s="5">
        <v>0</v>
      </c>
    </row>
    <row r="492" spans="1:21" x14ac:dyDescent="0.25">
      <c r="A492" s="2">
        <v>3106</v>
      </c>
      <c r="B492" s="3" t="s">
        <v>81</v>
      </c>
      <c r="C492" s="3" t="s">
        <v>82</v>
      </c>
      <c r="D492" s="2">
        <v>31040</v>
      </c>
      <c r="E492" s="3" t="s">
        <v>87</v>
      </c>
      <c r="F492" s="2">
        <v>310620</v>
      </c>
      <c r="G492" s="3" t="s">
        <v>15</v>
      </c>
      <c r="H492" s="2">
        <v>4</v>
      </c>
      <c r="I492" s="2">
        <v>6</v>
      </c>
      <c r="J492" s="2">
        <v>1</v>
      </c>
      <c r="K492" s="3" t="s">
        <v>16</v>
      </c>
      <c r="L492" s="8">
        <v>1</v>
      </c>
      <c r="M492" s="5">
        <v>8712.31</v>
      </c>
      <c r="N492" s="5">
        <v>1436.16</v>
      </c>
      <c r="O492" s="8">
        <v>4.5</v>
      </c>
      <c r="P492" s="5">
        <v>51793.936800000003</v>
      </c>
      <c r="Q492" s="5">
        <v>2330.7269999999999</v>
      </c>
      <c r="R492" s="8">
        <v>5.5</v>
      </c>
      <c r="S492" s="5">
        <v>63303.700199999999</v>
      </c>
      <c r="T492" s="5">
        <v>2848.6668</v>
      </c>
      <c r="U492" s="5">
        <v>11509.7637</v>
      </c>
    </row>
    <row r="493" spans="1:21" x14ac:dyDescent="0.25">
      <c r="A493" s="2">
        <v>3106</v>
      </c>
      <c r="B493" s="3" t="s">
        <v>81</v>
      </c>
      <c r="C493" s="3" t="s">
        <v>82</v>
      </c>
      <c r="D493" s="2">
        <v>31040</v>
      </c>
      <c r="E493" s="3" t="s">
        <v>87</v>
      </c>
      <c r="F493" s="2">
        <v>310620</v>
      </c>
      <c r="G493" s="3" t="s">
        <v>15</v>
      </c>
      <c r="H493" s="2">
        <v>4</v>
      </c>
      <c r="I493" s="2">
        <v>6</v>
      </c>
      <c r="J493" s="2">
        <v>2</v>
      </c>
      <c r="K493" s="3" t="s">
        <v>22</v>
      </c>
      <c r="L493" s="8">
        <v>2</v>
      </c>
      <c r="M493" s="5">
        <v>5467.1</v>
      </c>
      <c r="N493" s="5">
        <v>1199.98</v>
      </c>
      <c r="O493" s="8">
        <v>0</v>
      </c>
      <c r="P493" s="5">
        <v>0</v>
      </c>
      <c r="Q493" s="5">
        <v>0</v>
      </c>
      <c r="R493" s="8">
        <v>0</v>
      </c>
      <c r="S493" s="5">
        <v>0</v>
      </c>
      <c r="T493" s="5">
        <v>0</v>
      </c>
      <c r="U493" s="5">
        <v>1549.6860999999999</v>
      </c>
    </row>
    <row r="494" spans="1:21" x14ac:dyDescent="0.25">
      <c r="A494" s="2">
        <v>3106</v>
      </c>
      <c r="B494" s="3" t="s">
        <v>81</v>
      </c>
      <c r="C494" s="3" t="s">
        <v>82</v>
      </c>
      <c r="D494" s="2">
        <v>31040</v>
      </c>
      <c r="E494" s="3" t="s">
        <v>87</v>
      </c>
      <c r="F494" s="2">
        <v>310620</v>
      </c>
      <c r="G494" s="3" t="s">
        <v>15</v>
      </c>
      <c r="H494" s="2">
        <v>4</v>
      </c>
      <c r="I494" s="2">
        <v>6</v>
      </c>
      <c r="J494" s="2">
        <v>3</v>
      </c>
      <c r="K494" s="3" t="s">
        <v>17</v>
      </c>
      <c r="L494" s="8">
        <v>1</v>
      </c>
      <c r="M494" s="5">
        <v>4598.6000000000004</v>
      </c>
      <c r="N494" s="5">
        <v>478.72</v>
      </c>
      <c r="O494" s="8">
        <v>0</v>
      </c>
      <c r="P494" s="5">
        <v>0</v>
      </c>
      <c r="Q494" s="5">
        <v>0</v>
      </c>
      <c r="R494" s="8">
        <v>0</v>
      </c>
      <c r="S494" s="5">
        <v>0</v>
      </c>
      <c r="T494" s="5">
        <v>0</v>
      </c>
      <c r="U494" s="5">
        <v>6096.1048000000001</v>
      </c>
    </row>
    <row r="495" spans="1:21" x14ac:dyDescent="0.25">
      <c r="A495" s="2">
        <v>3106</v>
      </c>
      <c r="B495" s="3" t="s">
        <v>81</v>
      </c>
      <c r="C495" s="3" t="s">
        <v>82</v>
      </c>
      <c r="D495" s="2">
        <v>31040</v>
      </c>
      <c r="E495" s="3" t="s">
        <v>87</v>
      </c>
      <c r="F495" s="2">
        <v>312770</v>
      </c>
      <c r="G495" s="3" t="s">
        <v>82</v>
      </c>
      <c r="H495" s="2">
        <v>4</v>
      </c>
      <c r="I495" s="2">
        <v>6</v>
      </c>
      <c r="J495" s="2">
        <v>1</v>
      </c>
      <c r="K495" s="3" t="s">
        <v>16</v>
      </c>
      <c r="L495" s="8">
        <v>3</v>
      </c>
      <c r="M495" s="5">
        <v>30881.47</v>
      </c>
      <c r="N495" s="5">
        <v>9574.4</v>
      </c>
      <c r="O495" s="8">
        <v>12.999999999999998</v>
      </c>
      <c r="P495" s="5">
        <v>123527.7396</v>
      </c>
      <c r="Q495" s="5">
        <v>5558.7479999999996</v>
      </c>
      <c r="R495" s="8">
        <v>15</v>
      </c>
      <c r="S495" s="5">
        <v>142532.00700000001</v>
      </c>
      <c r="T495" s="5">
        <v>6413.9405999999999</v>
      </c>
      <c r="U495" s="5">
        <v>9502.1337999999996</v>
      </c>
    </row>
    <row r="496" spans="1:21" x14ac:dyDescent="0.25">
      <c r="A496" s="2">
        <v>3106</v>
      </c>
      <c r="B496" s="3" t="s">
        <v>81</v>
      </c>
      <c r="C496" s="3" t="s">
        <v>82</v>
      </c>
      <c r="D496" s="2">
        <v>31040</v>
      </c>
      <c r="E496" s="3" t="s">
        <v>87</v>
      </c>
      <c r="F496" s="2">
        <v>312770</v>
      </c>
      <c r="G496" s="3" t="s">
        <v>82</v>
      </c>
      <c r="H496" s="2">
        <v>4</v>
      </c>
      <c r="I496" s="2">
        <v>6</v>
      </c>
      <c r="J496" s="2">
        <v>2</v>
      </c>
      <c r="K496" s="3" t="s">
        <v>22</v>
      </c>
      <c r="L496" s="8">
        <v>2</v>
      </c>
      <c r="M496" s="5">
        <v>905.28</v>
      </c>
      <c r="N496" s="5">
        <v>0</v>
      </c>
      <c r="O496" s="8">
        <v>4.5</v>
      </c>
      <c r="P496" s="5">
        <v>2090.4749999999999</v>
      </c>
      <c r="Q496" s="5">
        <v>94.071600000000004</v>
      </c>
      <c r="R496" s="8">
        <v>5.5</v>
      </c>
      <c r="S496" s="5">
        <v>2555.0250000000001</v>
      </c>
      <c r="T496" s="5">
        <v>114.97620000000001</v>
      </c>
      <c r="U496" s="5">
        <v>464.55</v>
      </c>
    </row>
    <row r="497" spans="1:21" x14ac:dyDescent="0.25">
      <c r="A497" s="2">
        <v>3106</v>
      </c>
      <c r="B497" s="3" t="s">
        <v>81</v>
      </c>
      <c r="C497" s="3" t="s">
        <v>82</v>
      </c>
      <c r="D497" s="2">
        <v>31040</v>
      </c>
      <c r="E497" s="3" t="s">
        <v>87</v>
      </c>
      <c r="F497" s="2">
        <v>312770</v>
      </c>
      <c r="G497" s="3" t="s">
        <v>82</v>
      </c>
      <c r="H497" s="2">
        <v>4</v>
      </c>
      <c r="I497" s="2">
        <v>6</v>
      </c>
      <c r="J497" s="2">
        <v>3</v>
      </c>
      <c r="K497" s="3" t="s">
        <v>17</v>
      </c>
      <c r="L497" s="8">
        <v>4</v>
      </c>
      <c r="M497" s="5">
        <v>17511.63</v>
      </c>
      <c r="N497" s="5">
        <v>3829.76</v>
      </c>
      <c r="O497" s="8">
        <v>14.000000000000002</v>
      </c>
      <c r="P497" s="5">
        <v>78555.285000000003</v>
      </c>
      <c r="Q497" s="5">
        <v>3534.9875999999999</v>
      </c>
      <c r="R497" s="8">
        <v>16.5</v>
      </c>
      <c r="S497" s="5">
        <v>92583.0144</v>
      </c>
      <c r="T497" s="5">
        <v>4166.2356</v>
      </c>
      <c r="U497" s="5">
        <v>5611.0918000000001</v>
      </c>
    </row>
    <row r="498" spans="1:21" x14ac:dyDescent="0.25">
      <c r="A498" s="2">
        <v>3106</v>
      </c>
      <c r="B498" s="3" t="s">
        <v>81</v>
      </c>
      <c r="C498" s="3" t="s">
        <v>82</v>
      </c>
      <c r="D498" s="2">
        <v>31040</v>
      </c>
      <c r="E498" s="3" t="s">
        <v>87</v>
      </c>
      <c r="F498" s="2">
        <v>313130</v>
      </c>
      <c r="G498" s="3" t="s">
        <v>55</v>
      </c>
      <c r="H498" s="2">
        <v>4</v>
      </c>
      <c r="I498" s="2">
        <v>6</v>
      </c>
      <c r="J498" s="2">
        <v>4</v>
      </c>
      <c r="K498" s="3" t="s">
        <v>18</v>
      </c>
      <c r="L498" s="8">
        <v>0</v>
      </c>
      <c r="M498" s="5">
        <v>0</v>
      </c>
      <c r="N498" s="5">
        <v>0</v>
      </c>
      <c r="O498" s="8">
        <v>3</v>
      </c>
      <c r="P498" s="5">
        <v>14507.043</v>
      </c>
      <c r="Q498" s="5">
        <v>652.81679999999994</v>
      </c>
      <c r="R498" s="8">
        <v>3.5000000000000004</v>
      </c>
      <c r="S498" s="5">
        <v>16924.883399999999</v>
      </c>
      <c r="T498" s="5">
        <v>761.61959999999999</v>
      </c>
      <c r="U498" s="5">
        <v>4835.6809999999996</v>
      </c>
    </row>
    <row r="499" spans="1:21" x14ac:dyDescent="0.25">
      <c r="A499" s="2">
        <v>3106</v>
      </c>
      <c r="B499" s="3" t="s">
        <v>81</v>
      </c>
      <c r="C499" s="3" t="s">
        <v>82</v>
      </c>
      <c r="D499" s="2">
        <v>31040</v>
      </c>
      <c r="E499" s="3" t="s">
        <v>87</v>
      </c>
      <c r="F499" s="2">
        <v>313130</v>
      </c>
      <c r="G499" s="3" t="s">
        <v>55</v>
      </c>
      <c r="H499" s="2">
        <v>4</v>
      </c>
      <c r="I499" s="2">
        <v>6</v>
      </c>
      <c r="J499" s="2">
        <v>5</v>
      </c>
      <c r="K499" s="3" t="s">
        <v>20</v>
      </c>
      <c r="L499" s="8">
        <v>0</v>
      </c>
      <c r="M499" s="5">
        <v>0</v>
      </c>
      <c r="N499" s="5">
        <v>0</v>
      </c>
      <c r="O499" s="8">
        <v>1.5</v>
      </c>
      <c r="P499" s="5">
        <v>7253.1791999999996</v>
      </c>
      <c r="Q499" s="5">
        <v>326.39280000000002</v>
      </c>
      <c r="R499" s="8">
        <v>1.5</v>
      </c>
      <c r="S499" s="5">
        <v>7253.1791999999996</v>
      </c>
      <c r="T499" s="5">
        <v>326.39280000000002</v>
      </c>
      <c r="U499" s="5">
        <v>4835.4526999999998</v>
      </c>
    </row>
    <row r="500" spans="1:21" x14ac:dyDescent="0.25">
      <c r="A500" s="2">
        <v>3106</v>
      </c>
      <c r="B500" s="3" t="s">
        <v>81</v>
      </c>
      <c r="C500" s="3" t="s">
        <v>82</v>
      </c>
      <c r="D500" s="2">
        <v>31040</v>
      </c>
      <c r="E500" s="3" t="s">
        <v>87</v>
      </c>
      <c r="F500" s="2">
        <v>314390</v>
      </c>
      <c r="G500" s="3" t="s">
        <v>76</v>
      </c>
      <c r="H500" s="2">
        <v>4</v>
      </c>
      <c r="I500" s="2">
        <v>6</v>
      </c>
      <c r="J500" s="2">
        <v>3</v>
      </c>
      <c r="K500" s="3" t="s">
        <v>17</v>
      </c>
      <c r="L500" s="8">
        <v>0</v>
      </c>
      <c r="M500" s="5">
        <v>0</v>
      </c>
      <c r="N500" s="5">
        <v>0</v>
      </c>
      <c r="O500" s="8">
        <v>3.5000000000000004</v>
      </c>
      <c r="P500" s="5">
        <v>19638.821400000001</v>
      </c>
      <c r="Q500" s="5">
        <v>883.74720000000002</v>
      </c>
      <c r="R500" s="8">
        <v>3.9999999999999996</v>
      </c>
      <c r="S500" s="5">
        <v>22444.367399999999</v>
      </c>
      <c r="T500" s="5">
        <v>1009.9968</v>
      </c>
      <c r="U500" s="5">
        <v>5611.0918000000001</v>
      </c>
    </row>
    <row r="501" spans="1:21" x14ac:dyDescent="0.25">
      <c r="A501" s="2">
        <v>3106</v>
      </c>
      <c r="B501" s="3" t="s">
        <v>81</v>
      </c>
      <c r="C501" s="3" t="s">
        <v>82</v>
      </c>
      <c r="D501" s="2">
        <v>31040</v>
      </c>
      <c r="E501" s="3" t="s">
        <v>87</v>
      </c>
      <c r="F501" s="2">
        <v>320150</v>
      </c>
      <c r="G501" s="3" t="s">
        <v>84</v>
      </c>
      <c r="H501" s="2">
        <v>4</v>
      </c>
      <c r="I501" s="2">
        <v>6</v>
      </c>
      <c r="J501" s="2">
        <v>1</v>
      </c>
      <c r="K501" s="3" t="s">
        <v>16</v>
      </c>
      <c r="L501" s="8">
        <v>4</v>
      </c>
      <c r="M501" s="5">
        <v>34060.61</v>
      </c>
      <c r="N501" s="5">
        <v>3829.76</v>
      </c>
      <c r="O501" s="8">
        <v>0</v>
      </c>
      <c r="P501" s="5">
        <v>0</v>
      </c>
      <c r="Q501" s="5">
        <v>0</v>
      </c>
      <c r="R501" s="8">
        <v>0</v>
      </c>
      <c r="S501" s="5">
        <v>0</v>
      </c>
      <c r="T501" s="5">
        <v>0</v>
      </c>
      <c r="U501" s="5">
        <v>0</v>
      </c>
    </row>
    <row r="502" spans="1:21" x14ac:dyDescent="0.25">
      <c r="A502" s="2">
        <v>3106</v>
      </c>
      <c r="B502" s="3" t="s">
        <v>81</v>
      </c>
      <c r="C502" s="3" t="s">
        <v>82</v>
      </c>
      <c r="D502" s="2">
        <v>31040</v>
      </c>
      <c r="E502" s="3" t="s">
        <v>87</v>
      </c>
      <c r="F502" s="2">
        <v>320150</v>
      </c>
      <c r="G502" s="3" t="s">
        <v>84</v>
      </c>
      <c r="H502" s="2">
        <v>4</v>
      </c>
      <c r="I502" s="2">
        <v>6</v>
      </c>
      <c r="J502" s="2">
        <v>3</v>
      </c>
      <c r="K502" s="3" t="s">
        <v>17</v>
      </c>
      <c r="L502" s="8">
        <v>7</v>
      </c>
      <c r="M502" s="5">
        <v>38933.01</v>
      </c>
      <c r="N502" s="5">
        <v>957.44</v>
      </c>
      <c r="O502" s="8">
        <v>0</v>
      </c>
      <c r="P502" s="5">
        <v>0</v>
      </c>
      <c r="Q502" s="5">
        <v>0</v>
      </c>
      <c r="R502" s="8">
        <v>0</v>
      </c>
      <c r="S502" s="5">
        <v>0</v>
      </c>
      <c r="T502" s="5">
        <v>0</v>
      </c>
      <c r="U502" s="5">
        <v>0</v>
      </c>
    </row>
    <row r="503" spans="1:21" x14ac:dyDescent="0.25">
      <c r="A503" s="2">
        <v>3106</v>
      </c>
      <c r="B503" s="3" t="s">
        <v>81</v>
      </c>
      <c r="C503" s="3" t="s">
        <v>82</v>
      </c>
      <c r="D503" s="2">
        <v>31040</v>
      </c>
      <c r="E503" s="3" t="s">
        <v>87</v>
      </c>
      <c r="F503" s="2">
        <v>320150</v>
      </c>
      <c r="G503" s="3" t="s">
        <v>84</v>
      </c>
      <c r="H503" s="2">
        <v>4</v>
      </c>
      <c r="I503" s="2">
        <v>6</v>
      </c>
      <c r="J503" s="2">
        <v>4</v>
      </c>
      <c r="K503" s="3" t="s">
        <v>18</v>
      </c>
      <c r="L503" s="8">
        <v>1</v>
      </c>
      <c r="M503" s="5">
        <v>2580.7199999999998</v>
      </c>
      <c r="N503" s="5">
        <v>0</v>
      </c>
      <c r="O503" s="8">
        <v>0</v>
      </c>
      <c r="P503" s="5">
        <v>0</v>
      </c>
      <c r="Q503" s="5">
        <v>0</v>
      </c>
      <c r="R503" s="8">
        <v>0</v>
      </c>
      <c r="S503" s="5">
        <v>0</v>
      </c>
      <c r="T503" s="5">
        <v>0</v>
      </c>
      <c r="U503" s="5">
        <v>0</v>
      </c>
    </row>
    <row r="504" spans="1:21" x14ac:dyDescent="0.25">
      <c r="A504" s="2">
        <v>3106</v>
      </c>
      <c r="B504" s="3" t="s">
        <v>81</v>
      </c>
      <c r="C504" s="3" t="s">
        <v>82</v>
      </c>
      <c r="D504" s="2">
        <v>31040</v>
      </c>
      <c r="E504" s="3" t="s">
        <v>87</v>
      </c>
      <c r="F504" s="2">
        <v>320320</v>
      </c>
      <c r="G504" s="3" t="s">
        <v>88</v>
      </c>
      <c r="H504" s="2">
        <v>4</v>
      </c>
      <c r="I504" s="2">
        <v>6</v>
      </c>
      <c r="J504" s="2">
        <v>1</v>
      </c>
      <c r="K504" s="3" t="s">
        <v>16</v>
      </c>
      <c r="L504" s="8">
        <v>1</v>
      </c>
      <c r="M504" s="5">
        <v>5978.4</v>
      </c>
      <c r="N504" s="5">
        <v>0</v>
      </c>
      <c r="O504" s="8">
        <v>0</v>
      </c>
      <c r="P504" s="5">
        <v>0</v>
      </c>
      <c r="Q504" s="5">
        <v>0</v>
      </c>
      <c r="R504" s="8">
        <v>0</v>
      </c>
      <c r="S504" s="5">
        <v>0</v>
      </c>
      <c r="T504" s="5">
        <v>0</v>
      </c>
      <c r="U504" s="5">
        <v>0</v>
      </c>
    </row>
    <row r="505" spans="1:21" x14ac:dyDescent="0.25">
      <c r="A505" s="2">
        <v>3106</v>
      </c>
      <c r="B505" s="3" t="s">
        <v>81</v>
      </c>
      <c r="C505" s="3" t="s">
        <v>82</v>
      </c>
      <c r="D505" s="2">
        <v>31040</v>
      </c>
      <c r="E505" s="3" t="s">
        <v>87</v>
      </c>
      <c r="F505" s="2">
        <v>320320</v>
      </c>
      <c r="G505" s="3" t="s">
        <v>88</v>
      </c>
      <c r="H505" s="2">
        <v>4</v>
      </c>
      <c r="I505" s="2">
        <v>6</v>
      </c>
      <c r="J505" s="2">
        <v>3</v>
      </c>
      <c r="K505" s="3" t="s">
        <v>17</v>
      </c>
      <c r="L505" s="8">
        <v>1</v>
      </c>
      <c r="M505" s="5">
        <v>7524</v>
      </c>
      <c r="N505" s="5">
        <v>478.72</v>
      </c>
      <c r="O505" s="8">
        <v>0</v>
      </c>
      <c r="P505" s="5">
        <v>0</v>
      </c>
      <c r="Q505" s="5">
        <v>0</v>
      </c>
      <c r="R505" s="8">
        <v>0</v>
      </c>
      <c r="S505" s="5">
        <v>0</v>
      </c>
      <c r="T505" s="5">
        <v>0</v>
      </c>
      <c r="U505" s="5">
        <v>0</v>
      </c>
    </row>
    <row r="506" spans="1:21" x14ac:dyDescent="0.25">
      <c r="A506" s="2">
        <v>3106</v>
      </c>
      <c r="B506" s="3" t="s">
        <v>81</v>
      </c>
      <c r="C506" s="3" t="s">
        <v>82</v>
      </c>
      <c r="D506" s="2">
        <v>31040</v>
      </c>
      <c r="E506" s="3" t="s">
        <v>87</v>
      </c>
      <c r="F506" s="2">
        <v>320530</v>
      </c>
      <c r="G506" s="3" t="s">
        <v>57</v>
      </c>
      <c r="H506" s="2">
        <v>4</v>
      </c>
      <c r="I506" s="2">
        <v>6</v>
      </c>
      <c r="J506" s="2">
        <v>3</v>
      </c>
      <c r="K506" s="3" t="s">
        <v>17</v>
      </c>
      <c r="L506" s="8">
        <v>1</v>
      </c>
      <c r="M506" s="5">
        <v>5813.1</v>
      </c>
      <c r="N506" s="5">
        <v>0</v>
      </c>
      <c r="O506" s="8">
        <v>0</v>
      </c>
      <c r="P506" s="5">
        <v>0</v>
      </c>
      <c r="Q506" s="5">
        <v>0</v>
      </c>
      <c r="R506" s="8">
        <v>0</v>
      </c>
      <c r="S506" s="5">
        <v>0</v>
      </c>
      <c r="T506" s="5">
        <v>0</v>
      </c>
      <c r="U506" s="5">
        <v>0</v>
      </c>
    </row>
    <row r="507" spans="1:21" x14ac:dyDescent="0.25">
      <c r="A507" s="2">
        <v>3106</v>
      </c>
      <c r="B507" s="3" t="s">
        <v>81</v>
      </c>
      <c r="C507" s="3" t="s">
        <v>55</v>
      </c>
      <c r="D507" s="2">
        <v>31034</v>
      </c>
      <c r="E507" s="3" t="s">
        <v>89</v>
      </c>
      <c r="F507" s="2">
        <v>310620</v>
      </c>
      <c r="G507" s="3" t="s">
        <v>15</v>
      </c>
      <c r="H507" s="2">
        <v>4</v>
      </c>
      <c r="I507" s="2">
        <v>6</v>
      </c>
      <c r="J507" s="2">
        <v>1</v>
      </c>
      <c r="K507" s="3" t="s">
        <v>16</v>
      </c>
      <c r="L507" s="8">
        <v>7</v>
      </c>
      <c r="M507" s="5">
        <v>82117.7</v>
      </c>
      <c r="N507" s="5">
        <v>9885.5499999999993</v>
      </c>
      <c r="O507" s="8">
        <v>9</v>
      </c>
      <c r="P507" s="5">
        <v>103587.87360000001</v>
      </c>
      <c r="Q507" s="5">
        <v>4661.4539999999997</v>
      </c>
      <c r="R507" s="8">
        <v>10.5</v>
      </c>
      <c r="S507" s="5">
        <v>120852.519</v>
      </c>
      <c r="T507" s="5">
        <v>5438.3634000000002</v>
      </c>
      <c r="U507" s="5">
        <v>11509.7637</v>
      </c>
    </row>
    <row r="508" spans="1:21" x14ac:dyDescent="0.25">
      <c r="A508" s="2">
        <v>3106</v>
      </c>
      <c r="B508" s="3" t="s">
        <v>81</v>
      </c>
      <c r="C508" s="3" t="s">
        <v>55</v>
      </c>
      <c r="D508" s="2">
        <v>31034</v>
      </c>
      <c r="E508" s="3" t="s">
        <v>89</v>
      </c>
      <c r="F508" s="2">
        <v>310620</v>
      </c>
      <c r="G508" s="3" t="s">
        <v>15</v>
      </c>
      <c r="H508" s="2">
        <v>4</v>
      </c>
      <c r="I508" s="2">
        <v>6</v>
      </c>
      <c r="J508" s="2">
        <v>3</v>
      </c>
      <c r="K508" s="3" t="s">
        <v>17</v>
      </c>
      <c r="L508" s="8">
        <v>2</v>
      </c>
      <c r="M508" s="5">
        <v>9737.52</v>
      </c>
      <c r="N508" s="5">
        <v>5138.76</v>
      </c>
      <c r="O508" s="8">
        <v>7.5</v>
      </c>
      <c r="P508" s="5">
        <v>45720.786</v>
      </c>
      <c r="Q508" s="5">
        <v>2057.4353999999998</v>
      </c>
      <c r="R508" s="8">
        <v>9</v>
      </c>
      <c r="S508" s="5">
        <v>54864.943200000002</v>
      </c>
      <c r="T508" s="5">
        <v>2468.9225999999999</v>
      </c>
      <c r="U508" s="5">
        <v>6096.1048000000001</v>
      </c>
    </row>
    <row r="509" spans="1:21" x14ac:dyDescent="0.25">
      <c r="A509" s="2">
        <v>3106</v>
      </c>
      <c r="B509" s="3" t="s">
        <v>81</v>
      </c>
      <c r="C509" s="3" t="s">
        <v>55</v>
      </c>
      <c r="D509" s="2">
        <v>31034</v>
      </c>
      <c r="E509" s="3" t="s">
        <v>89</v>
      </c>
      <c r="F509" s="2">
        <v>310620</v>
      </c>
      <c r="G509" s="3" t="s">
        <v>15</v>
      </c>
      <c r="H509" s="2">
        <v>4</v>
      </c>
      <c r="I509" s="2">
        <v>6</v>
      </c>
      <c r="J509" s="2">
        <v>4</v>
      </c>
      <c r="K509" s="3" t="s">
        <v>18</v>
      </c>
      <c r="L509" s="8">
        <v>0</v>
      </c>
      <c r="M509" s="5">
        <v>0</v>
      </c>
      <c r="N509" s="5">
        <v>0</v>
      </c>
      <c r="O509" s="8">
        <v>1.5</v>
      </c>
      <c r="P509" s="5">
        <v>7222.3397999999997</v>
      </c>
      <c r="Q509" s="5">
        <v>325.005</v>
      </c>
      <c r="R509" s="8">
        <v>1.5</v>
      </c>
      <c r="S509" s="5">
        <v>7222.3397999999997</v>
      </c>
      <c r="T509" s="5">
        <v>325.005</v>
      </c>
      <c r="U509" s="5">
        <v>4814.8932000000004</v>
      </c>
    </row>
    <row r="510" spans="1:21" x14ac:dyDescent="0.25">
      <c r="A510" s="2">
        <v>3106</v>
      </c>
      <c r="B510" s="3" t="s">
        <v>81</v>
      </c>
      <c r="C510" s="3" t="s">
        <v>55</v>
      </c>
      <c r="D510" s="2">
        <v>31034</v>
      </c>
      <c r="E510" s="3" t="s">
        <v>89</v>
      </c>
      <c r="F510" s="2">
        <v>310620</v>
      </c>
      <c r="G510" s="3" t="s">
        <v>15</v>
      </c>
      <c r="H510" s="2">
        <v>4</v>
      </c>
      <c r="I510" s="2">
        <v>6</v>
      </c>
      <c r="J510" s="2">
        <v>5</v>
      </c>
      <c r="K510" s="3" t="s">
        <v>20</v>
      </c>
      <c r="L510" s="8">
        <v>1</v>
      </c>
      <c r="M510" s="5">
        <v>4314.34</v>
      </c>
      <c r="N510" s="5">
        <v>0</v>
      </c>
      <c r="O510" s="8">
        <v>0.99999999999999989</v>
      </c>
      <c r="P510" s="5">
        <v>4344.4812000000002</v>
      </c>
      <c r="Q510" s="5">
        <v>195.5016</v>
      </c>
      <c r="R510" s="8">
        <v>0.99999999999999989</v>
      </c>
      <c r="S510" s="5">
        <v>4344.4812000000002</v>
      </c>
      <c r="T510" s="5">
        <v>195.5016</v>
      </c>
      <c r="U510" s="5">
        <v>4344.4811</v>
      </c>
    </row>
    <row r="511" spans="1:21" x14ac:dyDescent="0.25">
      <c r="A511" s="2">
        <v>3106</v>
      </c>
      <c r="B511" s="3" t="s">
        <v>81</v>
      </c>
      <c r="C511" s="3" t="s">
        <v>55</v>
      </c>
      <c r="D511" s="2">
        <v>31034</v>
      </c>
      <c r="E511" s="3" t="s">
        <v>89</v>
      </c>
      <c r="F511" s="2">
        <v>312770</v>
      </c>
      <c r="G511" s="3" t="s">
        <v>82</v>
      </c>
      <c r="H511" s="2">
        <v>4</v>
      </c>
      <c r="I511" s="2">
        <v>6</v>
      </c>
      <c r="J511" s="2">
        <v>1</v>
      </c>
      <c r="K511" s="3" t="s">
        <v>16</v>
      </c>
      <c r="L511" s="8">
        <v>1</v>
      </c>
      <c r="M511" s="5">
        <v>8537</v>
      </c>
      <c r="N511" s="5">
        <v>478.72</v>
      </c>
      <c r="O511" s="8">
        <v>0</v>
      </c>
      <c r="P511" s="5">
        <v>0</v>
      </c>
      <c r="Q511" s="5">
        <v>0</v>
      </c>
      <c r="R511" s="8">
        <v>0</v>
      </c>
      <c r="S511" s="5">
        <v>0</v>
      </c>
      <c r="T511" s="5">
        <v>0</v>
      </c>
      <c r="U511" s="5">
        <v>9502.1337999999996</v>
      </c>
    </row>
    <row r="512" spans="1:21" x14ac:dyDescent="0.25">
      <c r="A512" s="2">
        <v>3106</v>
      </c>
      <c r="B512" s="3" t="s">
        <v>81</v>
      </c>
      <c r="C512" s="3" t="s">
        <v>55</v>
      </c>
      <c r="D512" s="2">
        <v>31034</v>
      </c>
      <c r="E512" s="3" t="s">
        <v>89</v>
      </c>
      <c r="F512" s="2">
        <v>312770</v>
      </c>
      <c r="G512" s="3" t="s">
        <v>82</v>
      </c>
      <c r="H512" s="2">
        <v>4</v>
      </c>
      <c r="I512" s="2">
        <v>6</v>
      </c>
      <c r="J512" s="2">
        <v>3</v>
      </c>
      <c r="K512" s="3" t="s">
        <v>17</v>
      </c>
      <c r="L512" s="8">
        <v>1</v>
      </c>
      <c r="M512" s="5">
        <v>4726.8500000000004</v>
      </c>
      <c r="N512" s="5">
        <v>478.72</v>
      </c>
      <c r="O512" s="8">
        <v>0</v>
      </c>
      <c r="P512" s="5">
        <v>0</v>
      </c>
      <c r="Q512" s="5">
        <v>0</v>
      </c>
      <c r="R512" s="8">
        <v>0</v>
      </c>
      <c r="S512" s="5">
        <v>0</v>
      </c>
      <c r="T512" s="5">
        <v>0</v>
      </c>
      <c r="U512" s="5">
        <v>5611.0918000000001</v>
      </c>
    </row>
    <row r="513" spans="1:21" x14ac:dyDescent="0.25">
      <c r="A513" s="2">
        <v>3106</v>
      </c>
      <c r="B513" s="3" t="s">
        <v>81</v>
      </c>
      <c r="C513" s="3" t="s">
        <v>55</v>
      </c>
      <c r="D513" s="2">
        <v>31034</v>
      </c>
      <c r="E513" s="3" t="s">
        <v>89</v>
      </c>
      <c r="F513" s="2">
        <v>313130</v>
      </c>
      <c r="G513" s="3" t="s">
        <v>55</v>
      </c>
      <c r="H513" s="2">
        <v>4</v>
      </c>
      <c r="I513" s="2">
        <v>6</v>
      </c>
      <c r="J513" s="2">
        <v>1</v>
      </c>
      <c r="K513" s="3" t="s">
        <v>16</v>
      </c>
      <c r="L513" s="8">
        <v>9</v>
      </c>
      <c r="M513" s="5">
        <v>83683.070000000007</v>
      </c>
      <c r="N513" s="5">
        <v>5026.5600000000004</v>
      </c>
      <c r="O513" s="8">
        <v>28.999999999999996</v>
      </c>
      <c r="P513" s="5">
        <v>318672.33179999999</v>
      </c>
      <c r="Q513" s="5">
        <v>14340.254999999999</v>
      </c>
      <c r="R513" s="8">
        <v>34</v>
      </c>
      <c r="S513" s="5">
        <v>373615.83720000001</v>
      </c>
      <c r="T513" s="5">
        <v>16812.712800000001</v>
      </c>
      <c r="U513" s="5">
        <v>10988.7011</v>
      </c>
    </row>
    <row r="514" spans="1:21" x14ac:dyDescent="0.25">
      <c r="A514" s="2">
        <v>3106</v>
      </c>
      <c r="B514" s="3" t="s">
        <v>81</v>
      </c>
      <c r="C514" s="3" t="s">
        <v>55</v>
      </c>
      <c r="D514" s="2">
        <v>31034</v>
      </c>
      <c r="E514" s="3" t="s">
        <v>89</v>
      </c>
      <c r="F514" s="2">
        <v>313130</v>
      </c>
      <c r="G514" s="3" t="s">
        <v>55</v>
      </c>
      <c r="H514" s="2">
        <v>4</v>
      </c>
      <c r="I514" s="2">
        <v>6</v>
      </c>
      <c r="J514" s="2">
        <v>2</v>
      </c>
      <c r="K514" s="3" t="s">
        <v>22</v>
      </c>
      <c r="L514" s="8">
        <v>48</v>
      </c>
      <c r="M514" s="5">
        <v>69704.350000000006</v>
      </c>
      <c r="N514" s="5">
        <v>7898.88</v>
      </c>
      <c r="O514" s="8">
        <v>10</v>
      </c>
      <c r="P514" s="5">
        <v>11890.1268</v>
      </c>
      <c r="Q514" s="5">
        <v>535.05600000000004</v>
      </c>
      <c r="R514" s="8">
        <v>12</v>
      </c>
      <c r="S514" s="5">
        <v>14268.152400000001</v>
      </c>
      <c r="T514" s="5">
        <v>642.06659999999999</v>
      </c>
      <c r="U514" s="5">
        <v>1189.0127</v>
      </c>
    </row>
    <row r="515" spans="1:21" x14ac:dyDescent="0.25">
      <c r="A515" s="2">
        <v>3106</v>
      </c>
      <c r="B515" s="3" t="s">
        <v>81</v>
      </c>
      <c r="C515" s="3" t="s">
        <v>55</v>
      </c>
      <c r="D515" s="2">
        <v>31034</v>
      </c>
      <c r="E515" s="3" t="s">
        <v>89</v>
      </c>
      <c r="F515" s="2">
        <v>313130</v>
      </c>
      <c r="G515" s="3" t="s">
        <v>55</v>
      </c>
      <c r="H515" s="2">
        <v>4</v>
      </c>
      <c r="I515" s="2">
        <v>6</v>
      </c>
      <c r="J515" s="2">
        <v>3</v>
      </c>
      <c r="K515" s="3" t="s">
        <v>17</v>
      </c>
      <c r="L515" s="8">
        <v>4</v>
      </c>
      <c r="M515" s="5">
        <v>27498.98</v>
      </c>
      <c r="N515" s="5">
        <v>2872.32</v>
      </c>
      <c r="O515" s="8">
        <v>30.499999999999996</v>
      </c>
      <c r="P515" s="5">
        <v>206455.26240000001</v>
      </c>
      <c r="Q515" s="5">
        <v>9290.4869999999992</v>
      </c>
      <c r="R515" s="8">
        <v>35.5</v>
      </c>
      <c r="S515" s="5">
        <v>240300.38759999999</v>
      </c>
      <c r="T515" s="5">
        <v>10813.517400000001</v>
      </c>
      <c r="U515" s="5">
        <v>6769.0249999999996</v>
      </c>
    </row>
    <row r="516" spans="1:21" x14ac:dyDescent="0.25">
      <c r="A516" s="2">
        <v>3106</v>
      </c>
      <c r="B516" s="3" t="s">
        <v>81</v>
      </c>
      <c r="C516" s="3" t="s">
        <v>55</v>
      </c>
      <c r="D516" s="2">
        <v>31034</v>
      </c>
      <c r="E516" s="3" t="s">
        <v>89</v>
      </c>
      <c r="F516" s="2">
        <v>313130</v>
      </c>
      <c r="G516" s="3" t="s">
        <v>55</v>
      </c>
      <c r="H516" s="2">
        <v>4</v>
      </c>
      <c r="I516" s="2">
        <v>6</v>
      </c>
      <c r="J516" s="2">
        <v>4</v>
      </c>
      <c r="K516" s="3" t="s">
        <v>18</v>
      </c>
      <c r="L516" s="8">
        <v>11</v>
      </c>
      <c r="M516" s="5">
        <v>36884.61</v>
      </c>
      <c r="N516" s="5">
        <v>0</v>
      </c>
      <c r="O516" s="8">
        <v>5.5</v>
      </c>
      <c r="P516" s="5">
        <v>26596.245599999998</v>
      </c>
      <c r="Q516" s="5">
        <v>1196.8308</v>
      </c>
      <c r="R516" s="8">
        <v>6.4999999999999991</v>
      </c>
      <c r="S516" s="5">
        <v>31431.9264</v>
      </c>
      <c r="T516" s="5">
        <v>1414.4364</v>
      </c>
      <c r="U516" s="5">
        <v>4835.6809999999996</v>
      </c>
    </row>
    <row r="517" spans="1:21" x14ac:dyDescent="0.25">
      <c r="A517" s="2">
        <v>3106</v>
      </c>
      <c r="B517" s="3" t="s">
        <v>81</v>
      </c>
      <c r="C517" s="3" t="s">
        <v>55</v>
      </c>
      <c r="D517" s="2">
        <v>31034</v>
      </c>
      <c r="E517" s="3" t="s">
        <v>89</v>
      </c>
      <c r="F517" s="2">
        <v>313130</v>
      </c>
      <c r="G517" s="3" t="s">
        <v>55</v>
      </c>
      <c r="H517" s="2">
        <v>4</v>
      </c>
      <c r="I517" s="2">
        <v>6</v>
      </c>
      <c r="J517" s="2">
        <v>5</v>
      </c>
      <c r="K517" s="3" t="s">
        <v>20</v>
      </c>
      <c r="L517" s="8">
        <v>0</v>
      </c>
      <c r="M517" s="5">
        <v>0</v>
      </c>
      <c r="N517" s="5">
        <v>0</v>
      </c>
      <c r="O517" s="8">
        <v>1.9999999999999998</v>
      </c>
      <c r="P517" s="5">
        <v>9670.9056</v>
      </c>
      <c r="Q517" s="5">
        <v>435.19080000000002</v>
      </c>
      <c r="R517" s="8">
        <v>2.5</v>
      </c>
      <c r="S517" s="5">
        <v>12088.632</v>
      </c>
      <c r="T517" s="5">
        <v>543.98820000000001</v>
      </c>
      <c r="U517" s="5">
        <v>4835.4526999999998</v>
      </c>
    </row>
    <row r="518" spans="1:21" x14ac:dyDescent="0.25">
      <c r="A518" s="2">
        <v>3106</v>
      </c>
      <c r="B518" s="3" t="s">
        <v>81</v>
      </c>
      <c r="C518" s="3" t="s">
        <v>55</v>
      </c>
      <c r="D518" s="2">
        <v>31034</v>
      </c>
      <c r="E518" s="3" t="s">
        <v>89</v>
      </c>
      <c r="F518" s="2">
        <v>314390</v>
      </c>
      <c r="G518" s="3" t="s">
        <v>76</v>
      </c>
      <c r="H518" s="2">
        <v>4</v>
      </c>
      <c r="I518" s="2">
        <v>6</v>
      </c>
      <c r="J518" s="2">
        <v>2</v>
      </c>
      <c r="K518" s="3" t="s">
        <v>22</v>
      </c>
      <c r="L518" s="8">
        <v>1</v>
      </c>
      <c r="M518" s="5">
        <v>428.64</v>
      </c>
      <c r="N518" s="5">
        <v>0</v>
      </c>
      <c r="O518" s="8">
        <v>0</v>
      </c>
      <c r="P518" s="5">
        <v>0</v>
      </c>
      <c r="Q518" s="5">
        <v>0</v>
      </c>
      <c r="R518" s="8">
        <v>0</v>
      </c>
      <c r="S518" s="5">
        <v>0</v>
      </c>
      <c r="T518" s="5">
        <v>0</v>
      </c>
      <c r="U518" s="5">
        <v>923.35590000000002</v>
      </c>
    </row>
    <row r="519" spans="1:21" x14ac:dyDescent="0.25">
      <c r="A519" s="2">
        <v>3106</v>
      </c>
      <c r="B519" s="3" t="s">
        <v>81</v>
      </c>
      <c r="C519" s="3" t="s">
        <v>55</v>
      </c>
      <c r="D519" s="2">
        <v>31034</v>
      </c>
      <c r="E519" s="3" t="s">
        <v>89</v>
      </c>
      <c r="F519" s="2">
        <v>315210</v>
      </c>
      <c r="G519" s="3" t="s">
        <v>90</v>
      </c>
      <c r="H519" s="2">
        <v>4</v>
      </c>
      <c r="I519" s="2">
        <v>6</v>
      </c>
      <c r="J519" s="2">
        <v>3</v>
      </c>
      <c r="K519" s="3" t="s">
        <v>17</v>
      </c>
      <c r="L519" s="8">
        <v>1</v>
      </c>
      <c r="M519" s="5">
        <v>6897.89</v>
      </c>
      <c r="N519" s="5">
        <v>0</v>
      </c>
      <c r="O519" s="8">
        <v>0</v>
      </c>
      <c r="P519" s="5">
        <v>0</v>
      </c>
      <c r="Q519" s="5">
        <v>0</v>
      </c>
      <c r="R519" s="8">
        <v>0</v>
      </c>
      <c r="S519" s="5">
        <v>0</v>
      </c>
      <c r="T519" s="5">
        <v>0</v>
      </c>
      <c r="U519" s="5">
        <v>6258.1743999999999</v>
      </c>
    </row>
    <row r="520" spans="1:21" x14ac:dyDescent="0.25">
      <c r="A520" s="2">
        <v>3106</v>
      </c>
      <c r="B520" s="3" t="s">
        <v>81</v>
      </c>
      <c r="C520" s="3" t="s">
        <v>55</v>
      </c>
      <c r="D520" s="2">
        <v>31034</v>
      </c>
      <c r="E520" s="3" t="s">
        <v>89</v>
      </c>
      <c r="F520" s="2">
        <v>316860</v>
      </c>
      <c r="G520" s="3" t="s">
        <v>71</v>
      </c>
      <c r="H520" s="2">
        <v>4</v>
      </c>
      <c r="I520" s="2">
        <v>6</v>
      </c>
      <c r="J520" s="2">
        <v>1</v>
      </c>
      <c r="K520" s="3" t="s">
        <v>16</v>
      </c>
      <c r="L520" s="8">
        <v>1</v>
      </c>
      <c r="M520" s="5">
        <v>14283.32</v>
      </c>
      <c r="N520" s="5">
        <v>957.44</v>
      </c>
      <c r="O520" s="8">
        <v>0</v>
      </c>
      <c r="P520" s="5">
        <v>0</v>
      </c>
      <c r="Q520" s="5">
        <v>0</v>
      </c>
      <c r="R520" s="8">
        <v>0</v>
      </c>
      <c r="S520" s="5">
        <v>0</v>
      </c>
      <c r="T520" s="5">
        <v>0</v>
      </c>
      <c r="U520" s="5">
        <v>9690.8153000000002</v>
      </c>
    </row>
    <row r="521" spans="1:21" x14ac:dyDescent="0.25">
      <c r="A521" s="2">
        <v>3106</v>
      </c>
      <c r="B521" s="3" t="s">
        <v>81</v>
      </c>
      <c r="C521" s="3" t="s">
        <v>55</v>
      </c>
      <c r="D521" s="2">
        <v>31034</v>
      </c>
      <c r="E521" s="3" t="s">
        <v>89</v>
      </c>
      <c r="F521" s="2">
        <v>320150</v>
      </c>
      <c r="G521" s="3" t="s">
        <v>84</v>
      </c>
      <c r="H521" s="2">
        <v>4</v>
      </c>
      <c r="I521" s="2">
        <v>6</v>
      </c>
      <c r="J521" s="2">
        <v>3</v>
      </c>
      <c r="K521" s="3" t="s">
        <v>17</v>
      </c>
      <c r="L521" s="8">
        <v>1</v>
      </c>
      <c r="M521" s="5">
        <v>7552.7</v>
      </c>
      <c r="N521" s="5">
        <v>478.72</v>
      </c>
      <c r="O521" s="8">
        <v>0</v>
      </c>
      <c r="P521" s="5">
        <v>0</v>
      </c>
      <c r="Q521" s="5">
        <v>0</v>
      </c>
      <c r="R521" s="8">
        <v>0</v>
      </c>
      <c r="S521" s="5">
        <v>0</v>
      </c>
      <c r="T521" s="5">
        <v>0</v>
      </c>
      <c r="U521" s="5">
        <v>0</v>
      </c>
    </row>
    <row r="522" spans="1:21" x14ac:dyDescent="0.25">
      <c r="A522" s="2">
        <v>3106</v>
      </c>
      <c r="B522" s="3" t="s">
        <v>81</v>
      </c>
      <c r="C522" s="3" t="s">
        <v>55</v>
      </c>
      <c r="D522" s="2">
        <v>31034</v>
      </c>
      <c r="E522" s="3" t="s">
        <v>89</v>
      </c>
      <c r="F522" s="2">
        <v>320150</v>
      </c>
      <c r="G522" s="3" t="s">
        <v>84</v>
      </c>
      <c r="H522" s="2">
        <v>4</v>
      </c>
      <c r="I522" s="2">
        <v>6</v>
      </c>
      <c r="J522" s="2">
        <v>4</v>
      </c>
      <c r="K522" s="3" t="s">
        <v>18</v>
      </c>
      <c r="L522" s="8">
        <v>3</v>
      </c>
      <c r="M522" s="5">
        <v>11792.36</v>
      </c>
      <c r="N522" s="5">
        <v>1914.88</v>
      </c>
      <c r="O522" s="8">
        <v>0</v>
      </c>
      <c r="P522" s="5">
        <v>0</v>
      </c>
      <c r="Q522" s="5">
        <v>0</v>
      </c>
      <c r="R522" s="8">
        <v>0</v>
      </c>
      <c r="S522" s="5">
        <v>0</v>
      </c>
      <c r="T522" s="5">
        <v>0</v>
      </c>
      <c r="U522" s="5">
        <v>0</v>
      </c>
    </row>
    <row r="523" spans="1:21" x14ac:dyDescent="0.25">
      <c r="A523" s="2">
        <v>3106</v>
      </c>
      <c r="B523" s="3" t="s">
        <v>81</v>
      </c>
      <c r="C523" s="3" t="s">
        <v>55</v>
      </c>
      <c r="D523" s="2">
        <v>31035</v>
      </c>
      <c r="E523" s="3" t="s">
        <v>91</v>
      </c>
      <c r="F523" s="2">
        <v>310620</v>
      </c>
      <c r="G523" s="3" t="s">
        <v>15</v>
      </c>
      <c r="H523" s="2">
        <v>4</v>
      </c>
      <c r="I523" s="2">
        <v>6</v>
      </c>
      <c r="J523" s="2">
        <v>1</v>
      </c>
      <c r="K523" s="3" t="s">
        <v>16</v>
      </c>
      <c r="L523" s="8">
        <v>11</v>
      </c>
      <c r="M523" s="5">
        <v>210600.54</v>
      </c>
      <c r="N523" s="5">
        <v>9813.75</v>
      </c>
      <c r="O523" s="8">
        <v>10</v>
      </c>
      <c r="P523" s="5">
        <v>115097.637</v>
      </c>
      <c r="Q523" s="5">
        <v>5179.3937999999998</v>
      </c>
      <c r="R523" s="8">
        <v>11.5</v>
      </c>
      <c r="S523" s="5">
        <v>132362.2824</v>
      </c>
      <c r="T523" s="5">
        <v>5956.3026</v>
      </c>
      <c r="U523" s="5">
        <v>11509.7637</v>
      </c>
    </row>
    <row r="524" spans="1:21" x14ac:dyDescent="0.25">
      <c r="A524" s="2">
        <v>3106</v>
      </c>
      <c r="B524" s="3" t="s">
        <v>81</v>
      </c>
      <c r="C524" s="3" t="s">
        <v>55</v>
      </c>
      <c r="D524" s="2">
        <v>31035</v>
      </c>
      <c r="E524" s="3" t="s">
        <v>91</v>
      </c>
      <c r="F524" s="2">
        <v>310620</v>
      </c>
      <c r="G524" s="3" t="s">
        <v>15</v>
      </c>
      <c r="H524" s="2">
        <v>4</v>
      </c>
      <c r="I524" s="2">
        <v>6</v>
      </c>
      <c r="J524" s="2">
        <v>3</v>
      </c>
      <c r="K524" s="3" t="s">
        <v>17</v>
      </c>
      <c r="L524" s="8">
        <v>3</v>
      </c>
      <c r="M524" s="5">
        <v>15799.95</v>
      </c>
      <c r="N524" s="5">
        <v>3225.31</v>
      </c>
      <c r="O524" s="8">
        <v>8.5</v>
      </c>
      <c r="P524" s="5">
        <v>51816.891000000003</v>
      </c>
      <c r="Q524" s="5">
        <v>2331.7602000000002</v>
      </c>
      <c r="R524" s="8">
        <v>10</v>
      </c>
      <c r="S524" s="5">
        <v>60961.048199999997</v>
      </c>
      <c r="T524" s="5">
        <v>2743.2474000000002</v>
      </c>
      <c r="U524" s="5">
        <v>6096.1048000000001</v>
      </c>
    </row>
    <row r="525" spans="1:21" x14ac:dyDescent="0.25">
      <c r="A525" s="2">
        <v>3106</v>
      </c>
      <c r="B525" s="3" t="s">
        <v>81</v>
      </c>
      <c r="C525" s="3" t="s">
        <v>55</v>
      </c>
      <c r="D525" s="2">
        <v>31035</v>
      </c>
      <c r="E525" s="3" t="s">
        <v>91</v>
      </c>
      <c r="F525" s="2">
        <v>310620</v>
      </c>
      <c r="G525" s="3" t="s">
        <v>15</v>
      </c>
      <c r="H525" s="2">
        <v>4</v>
      </c>
      <c r="I525" s="2">
        <v>6</v>
      </c>
      <c r="J525" s="2">
        <v>4</v>
      </c>
      <c r="K525" s="3" t="s">
        <v>18</v>
      </c>
      <c r="L525" s="8">
        <v>0</v>
      </c>
      <c r="M525" s="5">
        <v>0</v>
      </c>
      <c r="N525" s="5">
        <v>0</v>
      </c>
      <c r="O525" s="8">
        <v>1.5</v>
      </c>
      <c r="P525" s="5">
        <v>7222.3397999999997</v>
      </c>
      <c r="Q525" s="5">
        <v>325.005</v>
      </c>
      <c r="R525" s="8">
        <v>1.5</v>
      </c>
      <c r="S525" s="5">
        <v>7222.3397999999997</v>
      </c>
      <c r="T525" s="5">
        <v>325.005</v>
      </c>
      <c r="U525" s="5">
        <v>4814.8932000000004</v>
      </c>
    </row>
    <row r="526" spans="1:21" x14ac:dyDescent="0.25">
      <c r="A526" s="2">
        <v>3106</v>
      </c>
      <c r="B526" s="3" t="s">
        <v>81</v>
      </c>
      <c r="C526" s="3" t="s">
        <v>55</v>
      </c>
      <c r="D526" s="2">
        <v>31035</v>
      </c>
      <c r="E526" s="3" t="s">
        <v>91</v>
      </c>
      <c r="F526" s="2">
        <v>310620</v>
      </c>
      <c r="G526" s="3" t="s">
        <v>15</v>
      </c>
      <c r="H526" s="2">
        <v>4</v>
      </c>
      <c r="I526" s="2">
        <v>6</v>
      </c>
      <c r="J526" s="2">
        <v>5</v>
      </c>
      <c r="K526" s="3" t="s">
        <v>20</v>
      </c>
      <c r="L526" s="8">
        <v>2</v>
      </c>
      <c r="M526" s="5">
        <v>9146.31</v>
      </c>
      <c r="N526" s="5">
        <v>0</v>
      </c>
      <c r="O526" s="8">
        <v>0.99999999999999989</v>
      </c>
      <c r="P526" s="5">
        <v>4344.4812000000002</v>
      </c>
      <c r="Q526" s="5">
        <v>195.5016</v>
      </c>
      <c r="R526" s="8">
        <v>1.5</v>
      </c>
      <c r="S526" s="5">
        <v>6516.7218000000003</v>
      </c>
      <c r="T526" s="5">
        <v>293.25240000000002</v>
      </c>
      <c r="U526" s="5">
        <v>4344.4811</v>
      </c>
    </row>
    <row r="527" spans="1:21" x14ac:dyDescent="0.25">
      <c r="A527" s="2">
        <v>3106</v>
      </c>
      <c r="B527" s="3" t="s">
        <v>81</v>
      </c>
      <c r="C527" s="3" t="s">
        <v>55</v>
      </c>
      <c r="D527" s="2">
        <v>31035</v>
      </c>
      <c r="E527" s="3" t="s">
        <v>91</v>
      </c>
      <c r="F527" s="2">
        <v>312770</v>
      </c>
      <c r="G527" s="3" t="s">
        <v>82</v>
      </c>
      <c r="H527" s="2">
        <v>4</v>
      </c>
      <c r="I527" s="2">
        <v>6</v>
      </c>
      <c r="J527" s="2">
        <v>3</v>
      </c>
      <c r="K527" s="3" t="s">
        <v>17</v>
      </c>
      <c r="L527" s="8">
        <v>1</v>
      </c>
      <c r="M527" s="5">
        <v>4728.22</v>
      </c>
      <c r="N527" s="5">
        <v>957.44</v>
      </c>
      <c r="O527" s="8">
        <v>0</v>
      </c>
      <c r="P527" s="5">
        <v>0</v>
      </c>
      <c r="Q527" s="5">
        <v>0</v>
      </c>
      <c r="R527" s="8">
        <v>0</v>
      </c>
      <c r="S527" s="5">
        <v>0</v>
      </c>
      <c r="T527" s="5">
        <v>0</v>
      </c>
      <c r="U527" s="5">
        <v>5611.0918000000001</v>
      </c>
    </row>
    <row r="528" spans="1:21" x14ac:dyDescent="0.25">
      <c r="A528" s="2">
        <v>3106</v>
      </c>
      <c r="B528" s="3" t="s">
        <v>81</v>
      </c>
      <c r="C528" s="3" t="s">
        <v>55</v>
      </c>
      <c r="D528" s="2">
        <v>31035</v>
      </c>
      <c r="E528" s="3" t="s">
        <v>91</v>
      </c>
      <c r="F528" s="2">
        <v>313130</v>
      </c>
      <c r="G528" s="3" t="s">
        <v>55</v>
      </c>
      <c r="H528" s="2">
        <v>4</v>
      </c>
      <c r="I528" s="2">
        <v>6</v>
      </c>
      <c r="J528" s="2">
        <v>1</v>
      </c>
      <c r="K528" s="3" t="s">
        <v>16</v>
      </c>
      <c r="L528" s="8">
        <v>27</v>
      </c>
      <c r="M528" s="5">
        <v>265545.52</v>
      </c>
      <c r="N528" s="5">
        <v>25132.799999999999</v>
      </c>
      <c r="O528" s="8">
        <v>33</v>
      </c>
      <c r="P528" s="5">
        <v>362627.13660000003</v>
      </c>
      <c r="Q528" s="5">
        <v>16318.221</v>
      </c>
      <c r="R528" s="8">
        <v>39</v>
      </c>
      <c r="S528" s="5">
        <v>428559.34259999997</v>
      </c>
      <c r="T528" s="5">
        <v>19285.170600000001</v>
      </c>
      <c r="U528" s="5">
        <v>10988.7011</v>
      </c>
    </row>
    <row r="529" spans="1:21" x14ac:dyDescent="0.25">
      <c r="A529" s="2">
        <v>3106</v>
      </c>
      <c r="B529" s="3" t="s">
        <v>81</v>
      </c>
      <c r="C529" s="3" t="s">
        <v>55</v>
      </c>
      <c r="D529" s="2">
        <v>31035</v>
      </c>
      <c r="E529" s="3" t="s">
        <v>91</v>
      </c>
      <c r="F529" s="2">
        <v>313130</v>
      </c>
      <c r="G529" s="3" t="s">
        <v>55</v>
      </c>
      <c r="H529" s="2">
        <v>4</v>
      </c>
      <c r="I529" s="2">
        <v>6</v>
      </c>
      <c r="J529" s="2">
        <v>2</v>
      </c>
      <c r="K529" s="3" t="s">
        <v>22</v>
      </c>
      <c r="L529" s="8">
        <v>25</v>
      </c>
      <c r="M529" s="5">
        <v>24346.36</v>
      </c>
      <c r="N529" s="5">
        <v>1436.16</v>
      </c>
      <c r="O529" s="8">
        <v>11.5</v>
      </c>
      <c r="P529" s="5">
        <v>13673.646000000001</v>
      </c>
      <c r="Q529" s="5">
        <v>615.31380000000001</v>
      </c>
      <c r="R529" s="8">
        <v>13.5</v>
      </c>
      <c r="S529" s="5">
        <v>16051.6716</v>
      </c>
      <c r="T529" s="5">
        <v>722.32500000000005</v>
      </c>
      <c r="U529" s="5">
        <v>1189.0127</v>
      </c>
    </row>
    <row r="530" spans="1:21" x14ac:dyDescent="0.25">
      <c r="A530" s="2">
        <v>3106</v>
      </c>
      <c r="B530" s="3" t="s">
        <v>81</v>
      </c>
      <c r="C530" s="3" t="s">
        <v>55</v>
      </c>
      <c r="D530" s="2">
        <v>31035</v>
      </c>
      <c r="E530" s="3" t="s">
        <v>91</v>
      </c>
      <c r="F530" s="2">
        <v>313130</v>
      </c>
      <c r="G530" s="3" t="s">
        <v>55</v>
      </c>
      <c r="H530" s="2">
        <v>4</v>
      </c>
      <c r="I530" s="2">
        <v>6</v>
      </c>
      <c r="J530" s="2">
        <v>3</v>
      </c>
      <c r="K530" s="3" t="s">
        <v>17</v>
      </c>
      <c r="L530" s="8">
        <v>29</v>
      </c>
      <c r="M530" s="5">
        <v>182097.12</v>
      </c>
      <c r="N530" s="5">
        <v>3590.4</v>
      </c>
      <c r="O530" s="8">
        <v>34.5</v>
      </c>
      <c r="P530" s="5">
        <v>233531.3622</v>
      </c>
      <c r="Q530" s="5">
        <v>10508.9112</v>
      </c>
      <c r="R530" s="8">
        <v>40.5</v>
      </c>
      <c r="S530" s="5">
        <v>274145.51280000003</v>
      </c>
      <c r="T530" s="5">
        <v>12336.5478</v>
      </c>
      <c r="U530" s="5">
        <v>6769.0249999999996</v>
      </c>
    </row>
    <row r="531" spans="1:21" x14ac:dyDescent="0.25">
      <c r="A531" s="2">
        <v>3106</v>
      </c>
      <c r="B531" s="3" t="s">
        <v>81</v>
      </c>
      <c r="C531" s="3" t="s">
        <v>55</v>
      </c>
      <c r="D531" s="2">
        <v>31035</v>
      </c>
      <c r="E531" s="3" t="s">
        <v>91</v>
      </c>
      <c r="F531" s="2">
        <v>313130</v>
      </c>
      <c r="G531" s="3" t="s">
        <v>55</v>
      </c>
      <c r="H531" s="2">
        <v>4</v>
      </c>
      <c r="I531" s="2">
        <v>6</v>
      </c>
      <c r="J531" s="2">
        <v>4</v>
      </c>
      <c r="K531" s="3" t="s">
        <v>18</v>
      </c>
      <c r="L531" s="8">
        <v>14</v>
      </c>
      <c r="M531" s="5">
        <v>72654.11</v>
      </c>
      <c r="N531" s="5">
        <v>478.72</v>
      </c>
      <c r="O531" s="8">
        <v>6.4999999999999991</v>
      </c>
      <c r="P531" s="5">
        <v>31431.9264</v>
      </c>
      <c r="Q531" s="5">
        <v>1414.4364</v>
      </c>
      <c r="R531" s="8">
        <v>7.5</v>
      </c>
      <c r="S531" s="5">
        <v>36267.607199999999</v>
      </c>
      <c r="T531" s="5">
        <v>1632.0426</v>
      </c>
      <c r="U531" s="5">
        <v>4835.6809999999996</v>
      </c>
    </row>
    <row r="532" spans="1:21" x14ac:dyDescent="0.25">
      <c r="A532" s="2">
        <v>3106</v>
      </c>
      <c r="B532" s="3" t="s">
        <v>81</v>
      </c>
      <c r="C532" s="3" t="s">
        <v>55</v>
      </c>
      <c r="D532" s="2">
        <v>31035</v>
      </c>
      <c r="E532" s="3" t="s">
        <v>91</v>
      </c>
      <c r="F532" s="2">
        <v>313130</v>
      </c>
      <c r="G532" s="3" t="s">
        <v>55</v>
      </c>
      <c r="H532" s="2">
        <v>4</v>
      </c>
      <c r="I532" s="2">
        <v>6</v>
      </c>
      <c r="J532" s="2">
        <v>5</v>
      </c>
      <c r="K532" s="3" t="s">
        <v>20</v>
      </c>
      <c r="L532" s="8">
        <v>1</v>
      </c>
      <c r="M532" s="5">
        <v>4087.99</v>
      </c>
      <c r="N532" s="5">
        <v>0</v>
      </c>
      <c r="O532" s="8">
        <v>1.9999999999999998</v>
      </c>
      <c r="P532" s="5">
        <v>9670.9056</v>
      </c>
      <c r="Q532" s="5">
        <v>435.19080000000002</v>
      </c>
      <c r="R532" s="8">
        <v>2.5</v>
      </c>
      <c r="S532" s="5">
        <v>12088.632</v>
      </c>
      <c r="T532" s="5">
        <v>543.98820000000001</v>
      </c>
      <c r="U532" s="5">
        <v>4835.4526999999998</v>
      </c>
    </row>
    <row r="533" spans="1:21" x14ac:dyDescent="0.25">
      <c r="A533" s="2">
        <v>3106</v>
      </c>
      <c r="B533" s="3" t="s">
        <v>81</v>
      </c>
      <c r="C533" s="3" t="s">
        <v>55</v>
      </c>
      <c r="D533" s="2">
        <v>31035</v>
      </c>
      <c r="E533" s="3" t="s">
        <v>91</v>
      </c>
      <c r="F533" s="2">
        <v>315210</v>
      </c>
      <c r="G533" s="3" t="s">
        <v>90</v>
      </c>
      <c r="H533" s="2">
        <v>4</v>
      </c>
      <c r="I533" s="2">
        <v>6</v>
      </c>
      <c r="J533" s="2">
        <v>3</v>
      </c>
      <c r="K533" s="3" t="s">
        <v>17</v>
      </c>
      <c r="L533" s="8">
        <v>1</v>
      </c>
      <c r="M533" s="5">
        <v>6030.38</v>
      </c>
      <c r="N533" s="5">
        <v>646.27</v>
      </c>
      <c r="O533" s="8">
        <v>0</v>
      </c>
      <c r="P533" s="5">
        <v>0</v>
      </c>
      <c r="Q533" s="5">
        <v>0</v>
      </c>
      <c r="R533" s="8">
        <v>0</v>
      </c>
      <c r="S533" s="5">
        <v>0</v>
      </c>
      <c r="T533" s="5">
        <v>0</v>
      </c>
      <c r="U533" s="5">
        <v>6258.1743999999999</v>
      </c>
    </row>
    <row r="534" spans="1:21" x14ac:dyDescent="0.25">
      <c r="A534" s="2">
        <v>3106</v>
      </c>
      <c r="B534" s="3" t="s">
        <v>81</v>
      </c>
      <c r="C534" s="3" t="s">
        <v>55</v>
      </c>
      <c r="D534" s="2">
        <v>31035</v>
      </c>
      <c r="E534" s="3" t="s">
        <v>91</v>
      </c>
      <c r="F534" s="2">
        <v>316860</v>
      </c>
      <c r="G534" s="3" t="s">
        <v>71</v>
      </c>
      <c r="H534" s="2">
        <v>4</v>
      </c>
      <c r="I534" s="2">
        <v>6</v>
      </c>
      <c r="J534" s="2">
        <v>1</v>
      </c>
      <c r="K534" s="3" t="s">
        <v>16</v>
      </c>
      <c r="L534" s="8">
        <v>1</v>
      </c>
      <c r="M534" s="5">
        <v>8466.15</v>
      </c>
      <c r="N534" s="5">
        <v>0</v>
      </c>
      <c r="O534" s="8">
        <v>0</v>
      </c>
      <c r="P534" s="5">
        <v>0</v>
      </c>
      <c r="Q534" s="5">
        <v>0</v>
      </c>
      <c r="R534" s="8">
        <v>0</v>
      </c>
      <c r="S534" s="5">
        <v>0</v>
      </c>
      <c r="T534" s="5">
        <v>0</v>
      </c>
      <c r="U534" s="5">
        <v>9690.8153000000002</v>
      </c>
    </row>
    <row r="535" spans="1:21" x14ac:dyDescent="0.25">
      <c r="A535" s="2">
        <v>3106</v>
      </c>
      <c r="B535" s="3" t="s">
        <v>81</v>
      </c>
      <c r="C535" s="3" t="s">
        <v>55</v>
      </c>
      <c r="D535" s="2">
        <v>31035</v>
      </c>
      <c r="E535" s="3" t="s">
        <v>91</v>
      </c>
      <c r="F535" s="2">
        <v>421950</v>
      </c>
      <c r="G535" s="3" t="s">
        <v>92</v>
      </c>
      <c r="H535" s="2">
        <v>4</v>
      </c>
      <c r="I535" s="2">
        <v>6</v>
      </c>
      <c r="J535" s="2">
        <v>3</v>
      </c>
      <c r="K535" s="3" t="s">
        <v>17</v>
      </c>
      <c r="L535" s="8">
        <v>1</v>
      </c>
      <c r="M535" s="5">
        <v>5106.6000000000004</v>
      </c>
      <c r="N535" s="5">
        <v>0</v>
      </c>
      <c r="O535" s="8">
        <v>0</v>
      </c>
      <c r="P535" s="5">
        <v>0</v>
      </c>
      <c r="Q535" s="5">
        <v>0</v>
      </c>
      <c r="R535" s="8">
        <v>0</v>
      </c>
      <c r="S535" s="5">
        <v>0</v>
      </c>
      <c r="T535" s="5">
        <v>0</v>
      </c>
      <c r="U535" s="5">
        <v>0</v>
      </c>
    </row>
    <row r="536" spans="1:21" x14ac:dyDescent="0.25">
      <c r="A536" s="2">
        <v>3106</v>
      </c>
      <c r="B536" s="3" t="s">
        <v>81</v>
      </c>
      <c r="C536" s="3" t="s">
        <v>55</v>
      </c>
      <c r="D536" s="2">
        <v>31037</v>
      </c>
      <c r="E536" s="3" t="s">
        <v>55</v>
      </c>
      <c r="F536" s="2">
        <v>310620</v>
      </c>
      <c r="G536" s="3" t="s">
        <v>15</v>
      </c>
      <c r="H536" s="2">
        <v>4</v>
      </c>
      <c r="I536" s="2">
        <v>6</v>
      </c>
      <c r="J536" s="2">
        <v>1</v>
      </c>
      <c r="K536" s="3" t="s">
        <v>16</v>
      </c>
      <c r="L536" s="8">
        <v>4</v>
      </c>
      <c r="M536" s="5">
        <v>80450.539999999994</v>
      </c>
      <c r="N536" s="5">
        <v>4906.84</v>
      </c>
      <c r="O536" s="8">
        <v>3.5000000000000004</v>
      </c>
      <c r="P536" s="5">
        <v>40284.1728</v>
      </c>
      <c r="Q536" s="5">
        <v>1812.7878000000001</v>
      </c>
      <c r="R536" s="8">
        <v>3.9999999999999996</v>
      </c>
      <c r="S536" s="5">
        <v>46039.054799999998</v>
      </c>
      <c r="T536" s="5">
        <v>2071.7574</v>
      </c>
      <c r="U536" s="5">
        <v>11509.7637</v>
      </c>
    </row>
    <row r="537" spans="1:21" x14ac:dyDescent="0.25">
      <c r="A537" s="2">
        <v>3106</v>
      </c>
      <c r="B537" s="3" t="s">
        <v>81</v>
      </c>
      <c r="C537" s="3" t="s">
        <v>55</v>
      </c>
      <c r="D537" s="2">
        <v>31037</v>
      </c>
      <c r="E537" s="3" t="s">
        <v>55</v>
      </c>
      <c r="F537" s="2">
        <v>310620</v>
      </c>
      <c r="G537" s="3" t="s">
        <v>15</v>
      </c>
      <c r="H537" s="2">
        <v>4</v>
      </c>
      <c r="I537" s="2">
        <v>6</v>
      </c>
      <c r="J537" s="2">
        <v>2</v>
      </c>
      <c r="K537" s="3" t="s">
        <v>22</v>
      </c>
      <c r="L537" s="8">
        <v>1</v>
      </c>
      <c r="M537" s="5">
        <v>805.68</v>
      </c>
      <c r="N537" s="5">
        <v>0</v>
      </c>
      <c r="O537" s="8">
        <v>0</v>
      </c>
      <c r="P537" s="5">
        <v>0</v>
      </c>
      <c r="Q537" s="5">
        <v>0</v>
      </c>
      <c r="R537" s="8">
        <v>0</v>
      </c>
      <c r="S537" s="5">
        <v>0</v>
      </c>
      <c r="T537" s="5">
        <v>0</v>
      </c>
      <c r="U537" s="5">
        <v>1549.6860999999999</v>
      </c>
    </row>
    <row r="538" spans="1:21" x14ac:dyDescent="0.25">
      <c r="A538" s="2">
        <v>3106</v>
      </c>
      <c r="B538" s="3" t="s">
        <v>81</v>
      </c>
      <c r="C538" s="3" t="s">
        <v>55</v>
      </c>
      <c r="D538" s="2">
        <v>31037</v>
      </c>
      <c r="E538" s="3" t="s">
        <v>55</v>
      </c>
      <c r="F538" s="2">
        <v>310620</v>
      </c>
      <c r="G538" s="3" t="s">
        <v>15</v>
      </c>
      <c r="H538" s="2">
        <v>4</v>
      </c>
      <c r="I538" s="2">
        <v>6</v>
      </c>
      <c r="J538" s="2">
        <v>3</v>
      </c>
      <c r="K538" s="3" t="s">
        <v>17</v>
      </c>
      <c r="L538" s="8">
        <v>1</v>
      </c>
      <c r="M538" s="5">
        <v>2996.54</v>
      </c>
      <c r="N538" s="5">
        <v>0</v>
      </c>
      <c r="O538" s="8">
        <v>14.499999999999998</v>
      </c>
      <c r="P538" s="5">
        <v>88393.519799999995</v>
      </c>
      <c r="Q538" s="5">
        <v>3977.7084</v>
      </c>
      <c r="R538" s="8">
        <v>17</v>
      </c>
      <c r="S538" s="5">
        <v>103633.78140000001</v>
      </c>
      <c r="T538" s="5">
        <v>4663.5204000000003</v>
      </c>
      <c r="U538" s="5">
        <v>6096.1048000000001</v>
      </c>
    </row>
    <row r="539" spans="1:21" x14ac:dyDescent="0.25">
      <c r="A539" s="2">
        <v>3106</v>
      </c>
      <c r="B539" s="3" t="s">
        <v>81</v>
      </c>
      <c r="C539" s="3" t="s">
        <v>55</v>
      </c>
      <c r="D539" s="2">
        <v>31037</v>
      </c>
      <c r="E539" s="3" t="s">
        <v>55</v>
      </c>
      <c r="F539" s="2">
        <v>310620</v>
      </c>
      <c r="G539" s="3" t="s">
        <v>15</v>
      </c>
      <c r="H539" s="2">
        <v>4</v>
      </c>
      <c r="I539" s="2">
        <v>6</v>
      </c>
      <c r="J539" s="2">
        <v>4</v>
      </c>
      <c r="K539" s="3" t="s">
        <v>18</v>
      </c>
      <c r="L539" s="8">
        <v>1</v>
      </c>
      <c r="M539" s="5">
        <v>6386.42</v>
      </c>
      <c r="N539" s="5">
        <v>0</v>
      </c>
      <c r="O539" s="8">
        <v>2.5</v>
      </c>
      <c r="P539" s="5">
        <v>12037.233</v>
      </c>
      <c r="Q539" s="5">
        <v>541.67520000000002</v>
      </c>
      <c r="R539" s="8">
        <v>3</v>
      </c>
      <c r="S539" s="5">
        <v>14444.679599999999</v>
      </c>
      <c r="T539" s="5">
        <v>650.01059999999995</v>
      </c>
      <c r="U539" s="5">
        <v>4814.8932000000004</v>
      </c>
    </row>
    <row r="540" spans="1:21" x14ac:dyDescent="0.25">
      <c r="A540" s="2">
        <v>3106</v>
      </c>
      <c r="B540" s="3" t="s">
        <v>81</v>
      </c>
      <c r="C540" s="3" t="s">
        <v>55</v>
      </c>
      <c r="D540" s="2">
        <v>31037</v>
      </c>
      <c r="E540" s="3" t="s">
        <v>55</v>
      </c>
      <c r="F540" s="2">
        <v>310620</v>
      </c>
      <c r="G540" s="3" t="s">
        <v>15</v>
      </c>
      <c r="H540" s="2">
        <v>4</v>
      </c>
      <c r="I540" s="2">
        <v>6</v>
      </c>
      <c r="J540" s="2">
        <v>5</v>
      </c>
      <c r="K540" s="3" t="s">
        <v>20</v>
      </c>
      <c r="L540" s="8">
        <v>0</v>
      </c>
      <c r="M540" s="5">
        <v>0</v>
      </c>
      <c r="N540" s="5">
        <v>0</v>
      </c>
      <c r="O540" s="8">
        <v>1.9999999999999998</v>
      </c>
      <c r="P540" s="5">
        <v>8688.9624000000003</v>
      </c>
      <c r="Q540" s="5">
        <v>391.00319999999999</v>
      </c>
      <c r="R540" s="8">
        <v>2.5</v>
      </c>
      <c r="S540" s="5">
        <v>10861.203</v>
      </c>
      <c r="T540" s="5">
        <v>488.75400000000002</v>
      </c>
      <c r="U540" s="5">
        <v>4344.4811</v>
      </c>
    </row>
    <row r="541" spans="1:21" x14ac:dyDescent="0.25">
      <c r="A541" s="2">
        <v>3106</v>
      </c>
      <c r="B541" s="3" t="s">
        <v>81</v>
      </c>
      <c r="C541" s="3" t="s">
        <v>55</v>
      </c>
      <c r="D541" s="2">
        <v>31037</v>
      </c>
      <c r="E541" s="3" t="s">
        <v>55</v>
      </c>
      <c r="F541" s="2">
        <v>312770</v>
      </c>
      <c r="G541" s="3" t="s">
        <v>82</v>
      </c>
      <c r="H541" s="2">
        <v>4</v>
      </c>
      <c r="I541" s="2">
        <v>6</v>
      </c>
      <c r="J541" s="2">
        <v>1</v>
      </c>
      <c r="K541" s="3" t="s">
        <v>16</v>
      </c>
      <c r="L541" s="8">
        <v>2</v>
      </c>
      <c r="M541" s="5">
        <v>14786.59</v>
      </c>
      <c r="N541" s="5">
        <v>1914.88</v>
      </c>
      <c r="O541" s="8">
        <v>0</v>
      </c>
      <c r="P541" s="5">
        <v>0</v>
      </c>
      <c r="Q541" s="5">
        <v>0</v>
      </c>
      <c r="R541" s="8">
        <v>0</v>
      </c>
      <c r="S541" s="5">
        <v>0</v>
      </c>
      <c r="T541" s="5">
        <v>0</v>
      </c>
      <c r="U541" s="5">
        <v>9502.1337999999996</v>
      </c>
    </row>
    <row r="542" spans="1:21" x14ac:dyDescent="0.25">
      <c r="A542" s="2">
        <v>3106</v>
      </c>
      <c r="B542" s="3" t="s">
        <v>81</v>
      </c>
      <c r="C542" s="3" t="s">
        <v>55</v>
      </c>
      <c r="D542" s="2">
        <v>31037</v>
      </c>
      <c r="E542" s="3" t="s">
        <v>55</v>
      </c>
      <c r="F542" s="2">
        <v>312770</v>
      </c>
      <c r="G542" s="3" t="s">
        <v>82</v>
      </c>
      <c r="H542" s="2">
        <v>4</v>
      </c>
      <c r="I542" s="2">
        <v>6</v>
      </c>
      <c r="J542" s="2">
        <v>3</v>
      </c>
      <c r="K542" s="3" t="s">
        <v>17</v>
      </c>
      <c r="L542" s="8">
        <v>3</v>
      </c>
      <c r="M542" s="5">
        <v>17259.599999999999</v>
      </c>
      <c r="N542" s="5">
        <v>2872.32</v>
      </c>
      <c r="O542" s="8">
        <v>0</v>
      </c>
      <c r="P542" s="5">
        <v>0</v>
      </c>
      <c r="Q542" s="5">
        <v>0</v>
      </c>
      <c r="R542" s="8">
        <v>0</v>
      </c>
      <c r="S542" s="5">
        <v>0</v>
      </c>
      <c r="T542" s="5">
        <v>0</v>
      </c>
      <c r="U542" s="5">
        <v>5611.0918000000001</v>
      </c>
    </row>
    <row r="543" spans="1:21" x14ac:dyDescent="0.25">
      <c r="A543" s="2">
        <v>3106</v>
      </c>
      <c r="B543" s="3" t="s">
        <v>81</v>
      </c>
      <c r="C543" s="3" t="s">
        <v>55</v>
      </c>
      <c r="D543" s="2">
        <v>31037</v>
      </c>
      <c r="E543" s="3" t="s">
        <v>55</v>
      </c>
      <c r="F543" s="2">
        <v>313130</v>
      </c>
      <c r="G543" s="3" t="s">
        <v>55</v>
      </c>
      <c r="H543" s="2">
        <v>4</v>
      </c>
      <c r="I543" s="2">
        <v>6</v>
      </c>
      <c r="J543" s="2">
        <v>1</v>
      </c>
      <c r="K543" s="3" t="s">
        <v>16</v>
      </c>
      <c r="L543" s="8">
        <v>77</v>
      </c>
      <c r="M543" s="5">
        <v>762023.01</v>
      </c>
      <c r="N543" s="5">
        <v>69175.039999999994</v>
      </c>
      <c r="O543" s="8">
        <v>70.5</v>
      </c>
      <c r="P543" s="5">
        <v>774703.42740000004</v>
      </c>
      <c r="Q543" s="5">
        <v>34861.654199999997</v>
      </c>
      <c r="R543" s="8">
        <v>83</v>
      </c>
      <c r="S543" s="5">
        <v>912062.1912</v>
      </c>
      <c r="T543" s="5">
        <v>41042.7984</v>
      </c>
      <c r="U543" s="5">
        <v>10988.7011</v>
      </c>
    </row>
    <row r="544" spans="1:21" x14ac:dyDescent="0.25">
      <c r="A544" s="2">
        <v>3106</v>
      </c>
      <c r="B544" s="3" t="s">
        <v>81</v>
      </c>
      <c r="C544" s="3" t="s">
        <v>55</v>
      </c>
      <c r="D544" s="2">
        <v>31037</v>
      </c>
      <c r="E544" s="3" t="s">
        <v>55</v>
      </c>
      <c r="F544" s="2">
        <v>313130</v>
      </c>
      <c r="G544" s="3" t="s">
        <v>55</v>
      </c>
      <c r="H544" s="2">
        <v>4</v>
      </c>
      <c r="I544" s="2">
        <v>6</v>
      </c>
      <c r="J544" s="2">
        <v>2</v>
      </c>
      <c r="K544" s="3" t="s">
        <v>22</v>
      </c>
      <c r="L544" s="8">
        <v>38</v>
      </c>
      <c r="M544" s="5">
        <v>49604.27</v>
      </c>
      <c r="N544" s="5">
        <v>1914.88</v>
      </c>
      <c r="O544" s="8">
        <v>19.5</v>
      </c>
      <c r="P544" s="5">
        <v>23185.747800000001</v>
      </c>
      <c r="Q544" s="5">
        <v>1043.3586</v>
      </c>
      <c r="R544" s="8">
        <v>23</v>
      </c>
      <c r="S544" s="5">
        <v>27347.292000000001</v>
      </c>
      <c r="T544" s="5">
        <v>1230.6282000000001</v>
      </c>
      <c r="U544" s="5">
        <v>1189.0127</v>
      </c>
    </row>
    <row r="545" spans="1:21" x14ac:dyDescent="0.25">
      <c r="A545" s="2">
        <v>3106</v>
      </c>
      <c r="B545" s="3" t="s">
        <v>81</v>
      </c>
      <c r="C545" s="3" t="s">
        <v>55</v>
      </c>
      <c r="D545" s="2">
        <v>31037</v>
      </c>
      <c r="E545" s="3" t="s">
        <v>55</v>
      </c>
      <c r="F545" s="2">
        <v>313130</v>
      </c>
      <c r="G545" s="3" t="s">
        <v>55</v>
      </c>
      <c r="H545" s="2">
        <v>4</v>
      </c>
      <c r="I545" s="2">
        <v>6</v>
      </c>
      <c r="J545" s="2">
        <v>3</v>
      </c>
      <c r="K545" s="3" t="s">
        <v>17</v>
      </c>
      <c r="L545" s="8">
        <v>56</v>
      </c>
      <c r="M545" s="5">
        <v>350432.41</v>
      </c>
      <c r="N545" s="5">
        <v>39494.400000000001</v>
      </c>
      <c r="O545" s="8">
        <v>59.000000000000007</v>
      </c>
      <c r="P545" s="5">
        <v>399372.47519999999</v>
      </c>
      <c r="Q545" s="5">
        <v>17971.761600000002</v>
      </c>
      <c r="R545" s="8">
        <v>69.5</v>
      </c>
      <c r="S545" s="5">
        <v>470447.23739999998</v>
      </c>
      <c r="T545" s="5">
        <v>21170.125800000002</v>
      </c>
      <c r="U545" s="5">
        <v>6769.0249999999996</v>
      </c>
    </row>
    <row r="546" spans="1:21" x14ac:dyDescent="0.25">
      <c r="A546" s="2">
        <v>3106</v>
      </c>
      <c r="B546" s="3" t="s">
        <v>81</v>
      </c>
      <c r="C546" s="3" t="s">
        <v>55</v>
      </c>
      <c r="D546" s="2">
        <v>31037</v>
      </c>
      <c r="E546" s="3" t="s">
        <v>55</v>
      </c>
      <c r="F546" s="2">
        <v>313130</v>
      </c>
      <c r="G546" s="3" t="s">
        <v>55</v>
      </c>
      <c r="H546" s="2">
        <v>4</v>
      </c>
      <c r="I546" s="2">
        <v>6</v>
      </c>
      <c r="J546" s="2">
        <v>4</v>
      </c>
      <c r="K546" s="3" t="s">
        <v>18</v>
      </c>
      <c r="L546" s="8">
        <v>31</v>
      </c>
      <c r="M546" s="5">
        <v>149624.18</v>
      </c>
      <c r="N546" s="5">
        <v>5265.92</v>
      </c>
      <c r="O546" s="8">
        <v>11</v>
      </c>
      <c r="P546" s="5">
        <v>53192.491199999997</v>
      </c>
      <c r="Q546" s="5">
        <v>2393.6622000000002</v>
      </c>
      <c r="R546" s="8">
        <v>12.999999999999998</v>
      </c>
      <c r="S546" s="5">
        <v>62863.852800000001</v>
      </c>
      <c r="T546" s="5">
        <v>2828.8733999999999</v>
      </c>
      <c r="U546" s="5">
        <v>4835.6809999999996</v>
      </c>
    </row>
    <row r="547" spans="1:21" x14ac:dyDescent="0.25">
      <c r="A547" s="2">
        <v>3106</v>
      </c>
      <c r="B547" s="3" t="s">
        <v>81</v>
      </c>
      <c r="C547" s="3" t="s">
        <v>55</v>
      </c>
      <c r="D547" s="2">
        <v>31037</v>
      </c>
      <c r="E547" s="3" t="s">
        <v>55</v>
      </c>
      <c r="F547" s="2">
        <v>313130</v>
      </c>
      <c r="G547" s="3" t="s">
        <v>55</v>
      </c>
      <c r="H547" s="2">
        <v>4</v>
      </c>
      <c r="I547" s="2">
        <v>6</v>
      </c>
      <c r="J547" s="2">
        <v>5</v>
      </c>
      <c r="K547" s="3" t="s">
        <v>20</v>
      </c>
      <c r="L547" s="8">
        <v>0</v>
      </c>
      <c r="M547" s="5">
        <v>0</v>
      </c>
      <c r="N547" s="5">
        <v>0</v>
      </c>
      <c r="O547" s="8">
        <v>3.5000000000000004</v>
      </c>
      <c r="P547" s="5">
        <v>16924.084200000001</v>
      </c>
      <c r="Q547" s="5">
        <v>761.58360000000005</v>
      </c>
      <c r="R547" s="8">
        <v>3.9999999999999996</v>
      </c>
      <c r="S547" s="5">
        <v>19341.810600000001</v>
      </c>
      <c r="T547" s="5">
        <v>870.38160000000005</v>
      </c>
      <c r="U547" s="5">
        <v>4835.4526999999998</v>
      </c>
    </row>
    <row r="548" spans="1:21" x14ac:dyDescent="0.25">
      <c r="A548" s="2">
        <v>3106</v>
      </c>
      <c r="B548" s="3" t="s">
        <v>81</v>
      </c>
      <c r="C548" s="3" t="s">
        <v>55</v>
      </c>
      <c r="D548" s="2">
        <v>31037</v>
      </c>
      <c r="E548" s="3" t="s">
        <v>55</v>
      </c>
      <c r="F548" s="2">
        <v>316860</v>
      </c>
      <c r="G548" s="3" t="s">
        <v>71</v>
      </c>
      <c r="H548" s="2">
        <v>4</v>
      </c>
      <c r="I548" s="2">
        <v>6</v>
      </c>
      <c r="J548" s="2">
        <v>1</v>
      </c>
      <c r="K548" s="3" t="s">
        <v>16</v>
      </c>
      <c r="L548" s="8">
        <v>1</v>
      </c>
      <c r="M548" s="5">
        <v>16852.490000000002</v>
      </c>
      <c r="N548" s="5">
        <v>3590.4</v>
      </c>
      <c r="O548" s="8">
        <v>0</v>
      </c>
      <c r="P548" s="5">
        <v>0</v>
      </c>
      <c r="Q548" s="5">
        <v>0</v>
      </c>
      <c r="R548" s="8">
        <v>0</v>
      </c>
      <c r="S548" s="5">
        <v>0</v>
      </c>
      <c r="T548" s="5">
        <v>0</v>
      </c>
      <c r="U548" s="5">
        <v>9690.8153000000002</v>
      </c>
    </row>
    <row r="549" spans="1:21" x14ac:dyDescent="0.25">
      <c r="A549" s="2">
        <v>3107</v>
      </c>
      <c r="B549" s="3" t="s">
        <v>93</v>
      </c>
      <c r="C549" s="3" t="s">
        <v>43</v>
      </c>
      <c r="D549" s="2">
        <v>31043</v>
      </c>
      <c r="E549" s="3" t="s">
        <v>94</v>
      </c>
      <c r="F549" s="2">
        <v>310620</v>
      </c>
      <c r="G549" s="3" t="s">
        <v>15</v>
      </c>
      <c r="H549" s="2">
        <v>4</v>
      </c>
      <c r="I549" s="2">
        <v>6</v>
      </c>
      <c r="J549" s="2">
        <v>1</v>
      </c>
      <c r="K549" s="3" t="s">
        <v>16</v>
      </c>
      <c r="L549" s="8">
        <v>5</v>
      </c>
      <c r="M549" s="5">
        <v>172980.2</v>
      </c>
      <c r="N549" s="5">
        <v>799.98</v>
      </c>
      <c r="O549" s="8">
        <v>6.4999999999999991</v>
      </c>
      <c r="P549" s="5">
        <v>74813.464200000002</v>
      </c>
      <c r="Q549" s="5">
        <v>3366.6060000000002</v>
      </c>
      <c r="R549" s="8">
        <v>7.5</v>
      </c>
      <c r="S549" s="5">
        <v>86323.227599999998</v>
      </c>
      <c r="T549" s="5">
        <v>3884.5452</v>
      </c>
      <c r="U549" s="5">
        <v>11509.7637</v>
      </c>
    </row>
    <row r="550" spans="1:21" x14ac:dyDescent="0.25">
      <c r="A550" s="2">
        <v>3107</v>
      </c>
      <c r="B550" s="3" t="s">
        <v>93</v>
      </c>
      <c r="C550" s="3" t="s">
        <v>43</v>
      </c>
      <c r="D550" s="2">
        <v>31043</v>
      </c>
      <c r="E550" s="3" t="s">
        <v>94</v>
      </c>
      <c r="F550" s="2">
        <v>313670</v>
      </c>
      <c r="G550" s="3" t="s">
        <v>43</v>
      </c>
      <c r="H550" s="2">
        <v>4</v>
      </c>
      <c r="I550" s="2">
        <v>6</v>
      </c>
      <c r="J550" s="2">
        <v>1</v>
      </c>
      <c r="K550" s="3" t="s">
        <v>16</v>
      </c>
      <c r="L550" s="8">
        <v>161</v>
      </c>
      <c r="M550" s="5">
        <v>1540341.12</v>
      </c>
      <c r="N550" s="5">
        <v>248335.85</v>
      </c>
      <c r="O550" s="8">
        <v>120.49999999999999</v>
      </c>
      <c r="P550" s="5">
        <v>1191882.1410000001</v>
      </c>
      <c r="Q550" s="5">
        <v>53634.696600000003</v>
      </c>
      <c r="R550" s="8">
        <v>142</v>
      </c>
      <c r="S550" s="5">
        <v>1404541.6103999999</v>
      </c>
      <c r="T550" s="5">
        <v>63204.372600000002</v>
      </c>
      <c r="U550" s="5">
        <v>9891.1381000000001</v>
      </c>
    </row>
    <row r="551" spans="1:21" x14ac:dyDescent="0.25">
      <c r="A551" s="2">
        <v>3107</v>
      </c>
      <c r="B551" s="3" t="s">
        <v>93</v>
      </c>
      <c r="C551" s="3" t="s">
        <v>43</v>
      </c>
      <c r="D551" s="2">
        <v>31043</v>
      </c>
      <c r="E551" s="3" t="s">
        <v>94</v>
      </c>
      <c r="F551" s="2">
        <v>313670</v>
      </c>
      <c r="G551" s="3" t="s">
        <v>43</v>
      </c>
      <c r="H551" s="2">
        <v>4</v>
      </c>
      <c r="I551" s="2">
        <v>6</v>
      </c>
      <c r="J551" s="2">
        <v>2</v>
      </c>
      <c r="K551" s="3" t="s">
        <v>22</v>
      </c>
      <c r="L551" s="8">
        <v>19</v>
      </c>
      <c r="M551" s="5">
        <v>27164.41</v>
      </c>
      <c r="N551" s="5">
        <v>1196.8</v>
      </c>
      <c r="O551" s="8">
        <v>33.5</v>
      </c>
      <c r="P551" s="5">
        <v>50278.582199999997</v>
      </c>
      <c r="Q551" s="5">
        <v>2262.5364</v>
      </c>
      <c r="R551" s="8">
        <v>39.5</v>
      </c>
      <c r="S551" s="5">
        <v>59283.701399999998</v>
      </c>
      <c r="T551" s="5">
        <v>2667.7667999999999</v>
      </c>
      <c r="U551" s="5">
        <v>1500.8532</v>
      </c>
    </row>
    <row r="552" spans="1:21" x14ac:dyDescent="0.25">
      <c r="A552" s="2">
        <v>3107</v>
      </c>
      <c r="B552" s="3" t="s">
        <v>93</v>
      </c>
      <c r="C552" s="3" t="s">
        <v>43</v>
      </c>
      <c r="D552" s="2">
        <v>31043</v>
      </c>
      <c r="E552" s="3" t="s">
        <v>94</v>
      </c>
      <c r="F552" s="2">
        <v>313670</v>
      </c>
      <c r="G552" s="3" t="s">
        <v>43</v>
      </c>
      <c r="H552" s="2">
        <v>4</v>
      </c>
      <c r="I552" s="2">
        <v>6</v>
      </c>
      <c r="J552" s="2">
        <v>3</v>
      </c>
      <c r="K552" s="3" t="s">
        <v>17</v>
      </c>
      <c r="L552" s="8">
        <v>290</v>
      </c>
      <c r="M552" s="5">
        <v>1788785.29</v>
      </c>
      <c r="N552" s="5">
        <v>311741.64</v>
      </c>
      <c r="O552" s="8">
        <v>126.49999999999999</v>
      </c>
      <c r="P552" s="5">
        <v>765012.05160000001</v>
      </c>
      <c r="Q552" s="5">
        <v>34425.542399999998</v>
      </c>
      <c r="R552" s="8">
        <v>149</v>
      </c>
      <c r="S552" s="5">
        <v>901081.38899999997</v>
      </c>
      <c r="T552" s="5">
        <v>40548.662400000001</v>
      </c>
      <c r="U552" s="5">
        <v>6047.5261</v>
      </c>
    </row>
    <row r="553" spans="1:21" x14ac:dyDescent="0.25">
      <c r="A553" s="2">
        <v>3107</v>
      </c>
      <c r="B553" s="3" t="s">
        <v>93</v>
      </c>
      <c r="C553" s="3" t="s">
        <v>43</v>
      </c>
      <c r="D553" s="2">
        <v>31043</v>
      </c>
      <c r="E553" s="3" t="s">
        <v>94</v>
      </c>
      <c r="F553" s="2">
        <v>313670</v>
      </c>
      <c r="G553" s="3" t="s">
        <v>43</v>
      </c>
      <c r="H553" s="2">
        <v>4</v>
      </c>
      <c r="I553" s="2">
        <v>6</v>
      </c>
      <c r="J553" s="2">
        <v>4</v>
      </c>
      <c r="K553" s="3" t="s">
        <v>18</v>
      </c>
      <c r="L553" s="8">
        <v>17</v>
      </c>
      <c r="M553" s="5">
        <v>78978.429999999993</v>
      </c>
      <c r="N553" s="5">
        <v>1196.8</v>
      </c>
      <c r="O553" s="8">
        <v>23</v>
      </c>
      <c r="P553" s="5">
        <v>110761.95299999999</v>
      </c>
      <c r="Q553" s="5">
        <v>4984.2875999999997</v>
      </c>
      <c r="R553" s="8">
        <v>27</v>
      </c>
      <c r="S553" s="5">
        <v>130024.902</v>
      </c>
      <c r="T553" s="5">
        <v>5851.1207999999997</v>
      </c>
      <c r="U553" s="5">
        <v>4815.7371000000003</v>
      </c>
    </row>
    <row r="554" spans="1:21" x14ac:dyDescent="0.25">
      <c r="A554" s="2">
        <v>3107</v>
      </c>
      <c r="B554" s="3" t="s">
        <v>93</v>
      </c>
      <c r="C554" s="3" t="s">
        <v>43</v>
      </c>
      <c r="D554" s="2">
        <v>31043</v>
      </c>
      <c r="E554" s="3" t="s">
        <v>94</v>
      </c>
      <c r="F554" s="2">
        <v>313670</v>
      </c>
      <c r="G554" s="3" t="s">
        <v>43</v>
      </c>
      <c r="H554" s="2">
        <v>4</v>
      </c>
      <c r="I554" s="2">
        <v>6</v>
      </c>
      <c r="J554" s="2">
        <v>5</v>
      </c>
      <c r="K554" s="3" t="s">
        <v>20</v>
      </c>
      <c r="L554" s="8">
        <v>34</v>
      </c>
      <c r="M554" s="5">
        <v>173882.4</v>
      </c>
      <c r="N554" s="5">
        <v>2896.25</v>
      </c>
      <c r="O554" s="8">
        <v>9.5</v>
      </c>
      <c r="P554" s="5">
        <v>48857.385000000002</v>
      </c>
      <c r="Q554" s="5">
        <v>2198.5823999999998</v>
      </c>
      <c r="R554" s="8">
        <v>11.5</v>
      </c>
      <c r="S554" s="5">
        <v>59143.149599999997</v>
      </c>
      <c r="T554" s="5">
        <v>2661.4416000000001</v>
      </c>
      <c r="U554" s="5">
        <v>5142.8825999999999</v>
      </c>
    </row>
    <row r="555" spans="1:21" x14ac:dyDescent="0.25">
      <c r="A555" s="2">
        <v>3107</v>
      </c>
      <c r="B555" s="3" t="s">
        <v>93</v>
      </c>
      <c r="C555" s="3" t="s">
        <v>43</v>
      </c>
      <c r="D555" s="2">
        <v>31043</v>
      </c>
      <c r="E555" s="3" t="s">
        <v>94</v>
      </c>
      <c r="F555" s="2">
        <v>317070</v>
      </c>
      <c r="G555" s="3" t="s">
        <v>26</v>
      </c>
      <c r="H555" s="2">
        <v>4</v>
      </c>
      <c r="I555" s="2">
        <v>6</v>
      </c>
      <c r="J555" s="2">
        <v>1</v>
      </c>
      <c r="K555" s="3" t="s">
        <v>16</v>
      </c>
      <c r="L555" s="8">
        <v>8</v>
      </c>
      <c r="M555" s="5">
        <v>65054.04</v>
      </c>
      <c r="N555" s="5">
        <v>10053.120000000001</v>
      </c>
      <c r="O555" s="8">
        <v>0</v>
      </c>
      <c r="P555" s="5">
        <v>0</v>
      </c>
      <c r="Q555" s="5">
        <v>0</v>
      </c>
      <c r="R555" s="8">
        <v>0</v>
      </c>
      <c r="S555" s="5">
        <v>0</v>
      </c>
      <c r="T555" s="5">
        <v>0</v>
      </c>
      <c r="U555" s="5">
        <v>9181.6762999999992</v>
      </c>
    </row>
    <row r="556" spans="1:21" x14ac:dyDescent="0.25">
      <c r="A556" s="2">
        <v>3107</v>
      </c>
      <c r="B556" s="3" t="s">
        <v>93</v>
      </c>
      <c r="C556" s="3" t="s">
        <v>43</v>
      </c>
      <c r="D556" s="2">
        <v>31043</v>
      </c>
      <c r="E556" s="3" t="s">
        <v>94</v>
      </c>
      <c r="F556" s="2">
        <v>317070</v>
      </c>
      <c r="G556" s="3" t="s">
        <v>26</v>
      </c>
      <c r="H556" s="2">
        <v>4</v>
      </c>
      <c r="I556" s="2">
        <v>6</v>
      </c>
      <c r="J556" s="2">
        <v>2</v>
      </c>
      <c r="K556" s="3" t="s">
        <v>22</v>
      </c>
      <c r="L556" s="8">
        <v>2</v>
      </c>
      <c r="M556" s="5">
        <v>6265.49</v>
      </c>
      <c r="N556" s="5">
        <v>1436.16</v>
      </c>
      <c r="O556" s="8">
        <v>0</v>
      </c>
      <c r="P556" s="5">
        <v>0</v>
      </c>
      <c r="Q556" s="5">
        <v>0</v>
      </c>
      <c r="R556" s="8">
        <v>0</v>
      </c>
      <c r="S556" s="5">
        <v>0</v>
      </c>
      <c r="T556" s="5">
        <v>0</v>
      </c>
      <c r="U556" s="5">
        <v>1551.1438000000001</v>
      </c>
    </row>
    <row r="557" spans="1:21" x14ac:dyDescent="0.25">
      <c r="A557" s="2">
        <v>3107</v>
      </c>
      <c r="B557" s="3" t="s">
        <v>93</v>
      </c>
      <c r="C557" s="3" t="s">
        <v>43</v>
      </c>
      <c r="D557" s="2">
        <v>31046</v>
      </c>
      <c r="E557" s="3" t="s">
        <v>95</v>
      </c>
      <c r="F557" s="2">
        <v>310560</v>
      </c>
      <c r="G557" s="3" t="s">
        <v>40</v>
      </c>
      <c r="H557" s="2">
        <v>4</v>
      </c>
      <c r="I557" s="2">
        <v>6</v>
      </c>
      <c r="J557" s="2">
        <v>3</v>
      </c>
      <c r="K557" s="3" t="s">
        <v>17</v>
      </c>
      <c r="L557" s="8">
        <v>1</v>
      </c>
      <c r="M557" s="5">
        <v>6828.55</v>
      </c>
      <c r="N557" s="5">
        <v>0</v>
      </c>
      <c r="O557" s="8">
        <v>0</v>
      </c>
      <c r="P557" s="5">
        <v>0</v>
      </c>
      <c r="Q557" s="5">
        <v>0</v>
      </c>
      <c r="R557" s="8">
        <v>0</v>
      </c>
      <c r="S557" s="5">
        <v>0</v>
      </c>
      <c r="T557" s="5">
        <v>0</v>
      </c>
      <c r="U557" s="5">
        <v>5611.0918000000001</v>
      </c>
    </row>
    <row r="558" spans="1:21" x14ac:dyDescent="0.25">
      <c r="A558" s="2">
        <v>3107</v>
      </c>
      <c r="B558" s="3" t="s">
        <v>93</v>
      </c>
      <c r="C558" s="3" t="s">
        <v>43</v>
      </c>
      <c r="D558" s="2">
        <v>31046</v>
      </c>
      <c r="E558" s="3" t="s">
        <v>95</v>
      </c>
      <c r="F558" s="2">
        <v>310620</v>
      </c>
      <c r="G558" s="3" t="s">
        <v>15</v>
      </c>
      <c r="H558" s="2">
        <v>4</v>
      </c>
      <c r="I558" s="2">
        <v>6</v>
      </c>
      <c r="J558" s="2">
        <v>1</v>
      </c>
      <c r="K558" s="3" t="s">
        <v>16</v>
      </c>
      <c r="L558" s="8">
        <v>1</v>
      </c>
      <c r="M558" s="5">
        <v>29754.69</v>
      </c>
      <c r="N558" s="5">
        <v>0</v>
      </c>
      <c r="O558" s="8">
        <v>0.49999999999999994</v>
      </c>
      <c r="P558" s="5">
        <v>5754.8819999999996</v>
      </c>
      <c r="Q558" s="5">
        <v>258.96960000000001</v>
      </c>
      <c r="R558" s="8">
        <v>0.49999999999999994</v>
      </c>
      <c r="S558" s="5">
        <v>5754.8819999999996</v>
      </c>
      <c r="T558" s="5">
        <v>258.96960000000001</v>
      </c>
      <c r="U558" s="5">
        <v>11509.7637</v>
      </c>
    </row>
    <row r="559" spans="1:21" x14ac:dyDescent="0.25">
      <c r="A559" s="2">
        <v>3107</v>
      </c>
      <c r="B559" s="3" t="s">
        <v>93</v>
      </c>
      <c r="C559" s="3" t="s">
        <v>43</v>
      </c>
      <c r="D559" s="2">
        <v>31046</v>
      </c>
      <c r="E559" s="3" t="s">
        <v>95</v>
      </c>
      <c r="F559" s="2">
        <v>313670</v>
      </c>
      <c r="G559" s="3" t="s">
        <v>43</v>
      </c>
      <c r="H559" s="2">
        <v>4</v>
      </c>
      <c r="I559" s="2">
        <v>6</v>
      </c>
      <c r="J559" s="2">
        <v>1</v>
      </c>
      <c r="K559" s="3" t="s">
        <v>16</v>
      </c>
      <c r="L559" s="8">
        <v>8</v>
      </c>
      <c r="M559" s="5">
        <v>77506.33</v>
      </c>
      <c r="N559" s="5">
        <v>9047.7900000000009</v>
      </c>
      <c r="O559" s="8">
        <v>9.5</v>
      </c>
      <c r="P559" s="5">
        <v>93965.8122</v>
      </c>
      <c r="Q559" s="5">
        <v>4228.4615999999996</v>
      </c>
      <c r="R559" s="8">
        <v>11.5</v>
      </c>
      <c r="S559" s="5">
        <v>113748.0882</v>
      </c>
      <c r="T559" s="5">
        <v>5118.6642000000002</v>
      </c>
      <c r="U559" s="5">
        <v>9891.1381000000001</v>
      </c>
    </row>
    <row r="560" spans="1:21" x14ac:dyDescent="0.25">
      <c r="A560" s="2">
        <v>3107</v>
      </c>
      <c r="B560" s="3" t="s">
        <v>93</v>
      </c>
      <c r="C560" s="3" t="s">
        <v>43</v>
      </c>
      <c r="D560" s="2">
        <v>31046</v>
      </c>
      <c r="E560" s="3" t="s">
        <v>95</v>
      </c>
      <c r="F560" s="2">
        <v>313670</v>
      </c>
      <c r="G560" s="3" t="s">
        <v>43</v>
      </c>
      <c r="H560" s="2">
        <v>4</v>
      </c>
      <c r="I560" s="2">
        <v>6</v>
      </c>
      <c r="J560" s="2">
        <v>2</v>
      </c>
      <c r="K560" s="3" t="s">
        <v>22</v>
      </c>
      <c r="L560" s="8">
        <v>1</v>
      </c>
      <c r="M560" s="5">
        <v>552.09</v>
      </c>
      <c r="N560" s="5">
        <v>0</v>
      </c>
      <c r="O560" s="8">
        <v>2.5</v>
      </c>
      <c r="P560" s="5">
        <v>3752.1329999999998</v>
      </c>
      <c r="Q560" s="5">
        <v>168.846</v>
      </c>
      <c r="R560" s="8">
        <v>3</v>
      </c>
      <c r="S560" s="5">
        <v>4502.5595999999996</v>
      </c>
      <c r="T560" s="5">
        <v>202.61519999999999</v>
      </c>
      <c r="U560" s="5">
        <v>1500.8532</v>
      </c>
    </row>
    <row r="561" spans="1:21" x14ac:dyDescent="0.25">
      <c r="A561" s="2">
        <v>3107</v>
      </c>
      <c r="B561" s="3" t="s">
        <v>93</v>
      </c>
      <c r="C561" s="3" t="s">
        <v>43</v>
      </c>
      <c r="D561" s="2">
        <v>31046</v>
      </c>
      <c r="E561" s="3" t="s">
        <v>95</v>
      </c>
      <c r="F561" s="2">
        <v>313670</v>
      </c>
      <c r="G561" s="3" t="s">
        <v>43</v>
      </c>
      <c r="H561" s="2">
        <v>4</v>
      </c>
      <c r="I561" s="2">
        <v>6</v>
      </c>
      <c r="J561" s="2">
        <v>3</v>
      </c>
      <c r="K561" s="3" t="s">
        <v>17</v>
      </c>
      <c r="L561" s="8">
        <v>26</v>
      </c>
      <c r="M561" s="5">
        <v>153634.57999999999</v>
      </c>
      <c r="N561" s="5">
        <v>30111.35</v>
      </c>
      <c r="O561" s="8">
        <v>10</v>
      </c>
      <c r="P561" s="5">
        <v>60475.261200000001</v>
      </c>
      <c r="Q561" s="5">
        <v>2721.3870000000002</v>
      </c>
      <c r="R561" s="8">
        <v>12</v>
      </c>
      <c r="S561" s="5">
        <v>72570.313200000004</v>
      </c>
      <c r="T561" s="5">
        <v>3265.6637999999998</v>
      </c>
      <c r="U561" s="5">
        <v>6047.5261</v>
      </c>
    </row>
    <row r="562" spans="1:21" x14ac:dyDescent="0.25">
      <c r="A562" s="2">
        <v>3107</v>
      </c>
      <c r="B562" s="3" t="s">
        <v>93</v>
      </c>
      <c r="C562" s="3" t="s">
        <v>43</v>
      </c>
      <c r="D562" s="2">
        <v>31046</v>
      </c>
      <c r="E562" s="3" t="s">
        <v>95</v>
      </c>
      <c r="F562" s="2">
        <v>313670</v>
      </c>
      <c r="G562" s="3" t="s">
        <v>43</v>
      </c>
      <c r="H562" s="2">
        <v>4</v>
      </c>
      <c r="I562" s="2">
        <v>6</v>
      </c>
      <c r="J562" s="2">
        <v>4</v>
      </c>
      <c r="K562" s="3" t="s">
        <v>18</v>
      </c>
      <c r="L562" s="8">
        <v>2</v>
      </c>
      <c r="M562" s="5">
        <v>5783.39</v>
      </c>
      <c r="N562" s="5">
        <v>0</v>
      </c>
      <c r="O562" s="8">
        <v>1.9999999999999998</v>
      </c>
      <c r="P562" s="5">
        <v>9631.4742000000006</v>
      </c>
      <c r="Q562" s="5">
        <v>433.41660000000002</v>
      </c>
      <c r="R562" s="8">
        <v>1.9999999999999998</v>
      </c>
      <c r="S562" s="5">
        <v>9631.4742000000006</v>
      </c>
      <c r="T562" s="5">
        <v>433.41660000000002</v>
      </c>
      <c r="U562" s="5">
        <v>4815.7371000000003</v>
      </c>
    </row>
    <row r="563" spans="1:21" x14ac:dyDescent="0.25">
      <c r="A563" s="2">
        <v>3107</v>
      </c>
      <c r="B563" s="3" t="s">
        <v>93</v>
      </c>
      <c r="C563" s="3" t="s">
        <v>43</v>
      </c>
      <c r="D563" s="2">
        <v>31046</v>
      </c>
      <c r="E563" s="3" t="s">
        <v>95</v>
      </c>
      <c r="F563" s="2">
        <v>313670</v>
      </c>
      <c r="G563" s="3" t="s">
        <v>43</v>
      </c>
      <c r="H563" s="2">
        <v>4</v>
      </c>
      <c r="I563" s="2">
        <v>6</v>
      </c>
      <c r="J563" s="2">
        <v>5</v>
      </c>
      <c r="K563" s="3" t="s">
        <v>20</v>
      </c>
      <c r="L563" s="8">
        <v>4</v>
      </c>
      <c r="M563" s="5">
        <v>24616.33</v>
      </c>
      <c r="N563" s="5">
        <v>0</v>
      </c>
      <c r="O563" s="8">
        <v>0.99999999999999989</v>
      </c>
      <c r="P563" s="5">
        <v>5142.8825999999999</v>
      </c>
      <c r="Q563" s="5">
        <v>231.42959999999999</v>
      </c>
      <c r="R563" s="8">
        <v>0.99999999999999989</v>
      </c>
      <c r="S563" s="5">
        <v>5142.8825999999999</v>
      </c>
      <c r="T563" s="5">
        <v>231.42959999999999</v>
      </c>
      <c r="U563" s="5">
        <v>5142.8825999999999</v>
      </c>
    </row>
    <row r="564" spans="1:21" x14ac:dyDescent="0.25">
      <c r="A564" s="2">
        <v>3107</v>
      </c>
      <c r="B564" s="3" t="s">
        <v>93</v>
      </c>
      <c r="C564" s="3" t="s">
        <v>43</v>
      </c>
      <c r="D564" s="2">
        <v>31047</v>
      </c>
      <c r="E564" s="3" t="s">
        <v>96</v>
      </c>
      <c r="F564" s="2">
        <v>310620</v>
      </c>
      <c r="G564" s="3" t="s">
        <v>15</v>
      </c>
      <c r="H564" s="2">
        <v>4</v>
      </c>
      <c r="I564" s="2">
        <v>6</v>
      </c>
      <c r="J564" s="2">
        <v>1</v>
      </c>
      <c r="K564" s="3" t="s">
        <v>16</v>
      </c>
      <c r="L564" s="8">
        <v>0</v>
      </c>
      <c r="M564" s="5">
        <v>0</v>
      </c>
      <c r="N564" s="5">
        <v>0</v>
      </c>
      <c r="O564" s="8">
        <v>0.49999999999999994</v>
      </c>
      <c r="P564" s="5">
        <v>5754.8819999999996</v>
      </c>
      <c r="Q564" s="5">
        <v>258.96960000000001</v>
      </c>
      <c r="R564" s="8">
        <v>0.49999999999999994</v>
      </c>
      <c r="S564" s="5">
        <v>5754.8819999999996</v>
      </c>
      <c r="T564" s="5">
        <v>258.96960000000001</v>
      </c>
      <c r="U564" s="5">
        <v>11509.7637</v>
      </c>
    </row>
    <row r="565" spans="1:21" x14ac:dyDescent="0.25">
      <c r="A565" s="2">
        <v>3107</v>
      </c>
      <c r="B565" s="3" t="s">
        <v>93</v>
      </c>
      <c r="C565" s="3" t="s">
        <v>43</v>
      </c>
      <c r="D565" s="2">
        <v>31047</v>
      </c>
      <c r="E565" s="3" t="s">
        <v>96</v>
      </c>
      <c r="F565" s="2">
        <v>313670</v>
      </c>
      <c r="G565" s="3" t="s">
        <v>43</v>
      </c>
      <c r="H565" s="2">
        <v>4</v>
      </c>
      <c r="I565" s="2">
        <v>6</v>
      </c>
      <c r="J565" s="2">
        <v>1</v>
      </c>
      <c r="K565" s="3" t="s">
        <v>16</v>
      </c>
      <c r="L565" s="8">
        <v>17</v>
      </c>
      <c r="M565" s="5">
        <v>144576.6</v>
      </c>
      <c r="N565" s="5">
        <v>19483.89</v>
      </c>
      <c r="O565" s="8">
        <v>13.5</v>
      </c>
      <c r="P565" s="5">
        <v>133530.36420000001</v>
      </c>
      <c r="Q565" s="5">
        <v>6008.8662000000004</v>
      </c>
      <c r="R565" s="8">
        <v>15.999999999999998</v>
      </c>
      <c r="S565" s="5">
        <v>158258.20980000001</v>
      </c>
      <c r="T565" s="5">
        <v>7121.6196</v>
      </c>
      <c r="U565" s="5">
        <v>9891.1381000000001</v>
      </c>
    </row>
    <row r="566" spans="1:21" x14ac:dyDescent="0.25">
      <c r="A566" s="2">
        <v>3107</v>
      </c>
      <c r="B566" s="3" t="s">
        <v>93</v>
      </c>
      <c r="C566" s="3" t="s">
        <v>43</v>
      </c>
      <c r="D566" s="2">
        <v>31047</v>
      </c>
      <c r="E566" s="3" t="s">
        <v>96</v>
      </c>
      <c r="F566" s="2">
        <v>313670</v>
      </c>
      <c r="G566" s="3" t="s">
        <v>43</v>
      </c>
      <c r="H566" s="2">
        <v>4</v>
      </c>
      <c r="I566" s="2">
        <v>6</v>
      </c>
      <c r="J566" s="2">
        <v>2</v>
      </c>
      <c r="K566" s="3" t="s">
        <v>22</v>
      </c>
      <c r="L566" s="8">
        <v>0</v>
      </c>
      <c r="M566" s="5">
        <v>0</v>
      </c>
      <c r="N566" s="5">
        <v>0</v>
      </c>
      <c r="O566" s="8">
        <v>3.5000000000000004</v>
      </c>
      <c r="P566" s="5">
        <v>5252.9862000000003</v>
      </c>
      <c r="Q566" s="5">
        <v>236.3844</v>
      </c>
      <c r="R566" s="8">
        <v>4.5</v>
      </c>
      <c r="S566" s="5">
        <v>6753.8393999999998</v>
      </c>
      <c r="T566" s="5">
        <v>303.9228</v>
      </c>
      <c r="U566" s="5">
        <v>1500.8532</v>
      </c>
    </row>
    <row r="567" spans="1:21" x14ac:dyDescent="0.25">
      <c r="A567" s="2">
        <v>3107</v>
      </c>
      <c r="B567" s="3" t="s">
        <v>93</v>
      </c>
      <c r="C567" s="3" t="s">
        <v>43</v>
      </c>
      <c r="D567" s="2">
        <v>31047</v>
      </c>
      <c r="E567" s="3" t="s">
        <v>96</v>
      </c>
      <c r="F567" s="2">
        <v>313670</v>
      </c>
      <c r="G567" s="3" t="s">
        <v>43</v>
      </c>
      <c r="H567" s="2">
        <v>4</v>
      </c>
      <c r="I567" s="2">
        <v>6</v>
      </c>
      <c r="J567" s="2">
        <v>3</v>
      </c>
      <c r="K567" s="3" t="s">
        <v>17</v>
      </c>
      <c r="L567" s="8">
        <v>28</v>
      </c>
      <c r="M567" s="5">
        <v>177685.74</v>
      </c>
      <c r="N567" s="5">
        <v>25180.51</v>
      </c>
      <c r="O567" s="8">
        <v>14.000000000000002</v>
      </c>
      <c r="P567" s="5">
        <v>84665.3652</v>
      </c>
      <c r="Q567" s="5">
        <v>3809.9412000000002</v>
      </c>
      <c r="R567" s="8">
        <v>16.5</v>
      </c>
      <c r="S567" s="5">
        <v>99784.180800000002</v>
      </c>
      <c r="T567" s="5">
        <v>4490.2884000000004</v>
      </c>
      <c r="U567" s="5">
        <v>6047.5261</v>
      </c>
    </row>
    <row r="568" spans="1:21" x14ac:dyDescent="0.25">
      <c r="A568" s="2">
        <v>3107</v>
      </c>
      <c r="B568" s="3" t="s">
        <v>93</v>
      </c>
      <c r="C568" s="3" t="s">
        <v>43</v>
      </c>
      <c r="D568" s="2">
        <v>31047</v>
      </c>
      <c r="E568" s="3" t="s">
        <v>96</v>
      </c>
      <c r="F568" s="2">
        <v>313670</v>
      </c>
      <c r="G568" s="3" t="s">
        <v>43</v>
      </c>
      <c r="H568" s="2">
        <v>4</v>
      </c>
      <c r="I568" s="2">
        <v>6</v>
      </c>
      <c r="J568" s="2">
        <v>4</v>
      </c>
      <c r="K568" s="3" t="s">
        <v>18</v>
      </c>
      <c r="L568" s="8">
        <v>0</v>
      </c>
      <c r="M568" s="5">
        <v>0</v>
      </c>
      <c r="N568" s="5">
        <v>0</v>
      </c>
      <c r="O568" s="8">
        <v>2.5</v>
      </c>
      <c r="P568" s="5">
        <v>12039.3426</v>
      </c>
      <c r="Q568" s="5">
        <v>541.77059999999994</v>
      </c>
      <c r="R568" s="8">
        <v>3</v>
      </c>
      <c r="S568" s="5">
        <v>14447.211600000001</v>
      </c>
      <c r="T568" s="5">
        <v>650.12459999999999</v>
      </c>
      <c r="U568" s="5">
        <v>4815.7371000000003</v>
      </c>
    </row>
    <row r="569" spans="1:21" x14ac:dyDescent="0.25">
      <c r="A569" s="2">
        <v>3107</v>
      </c>
      <c r="B569" s="3" t="s">
        <v>93</v>
      </c>
      <c r="C569" s="3" t="s">
        <v>43</v>
      </c>
      <c r="D569" s="2">
        <v>31047</v>
      </c>
      <c r="E569" s="3" t="s">
        <v>96</v>
      </c>
      <c r="F569" s="2">
        <v>313670</v>
      </c>
      <c r="G569" s="3" t="s">
        <v>43</v>
      </c>
      <c r="H569" s="2">
        <v>4</v>
      </c>
      <c r="I569" s="2">
        <v>6</v>
      </c>
      <c r="J569" s="2">
        <v>5</v>
      </c>
      <c r="K569" s="3" t="s">
        <v>20</v>
      </c>
      <c r="L569" s="8">
        <v>2</v>
      </c>
      <c r="M569" s="5">
        <v>12335.28</v>
      </c>
      <c r="N569" s="5">
        <v>0</v>
      </c>
      <c r="O569" s="8">
        <v>0.99999999999999989</v>
      </c>
      <c r="P569" s="5">
        <v>5142.8825999999999</v>
      </c>
      <c r="Q569" s="5">
        <v>231.42959999999999</v>
      </c>
      <c r="R569" s="8">
        <v>0.99999999999999989</v>
      </c>
      <c r="S569" s="5">
        <v>5142.8825999999999</v>
      </c>
      <c r="T569" s="5">
        <v>231.42959999999999</v>
      </c>
      <c r="U569" s="5">
        <v>5142.8825999999999</v>
      </c>
    </row>
    <row r="570" spans="1:21" x14ac:dyDescent="0.25">
      <c r="A570" s="2">
        <v>3107</v>
      </c>
      <c r="B570" s="3" t="s">
        <v>93</v>
      </c>
      <c r="C570" s="3" t="s">
        <v>76</v>
      </c>
      <c r="D570" s="2">
        <v>31041</v>
      </c>
      <c r="E570" s="3" t="s">
        <v>97</v>
      </c>
      <c r="F570" s="2">
        <v>310620</v>
      </c>
      <c r="G570" s="3" t="s">
        <v>15</v>
      </c>
      <c r="H570" s="2">
        <v>4</v>
      </c>
      <c r="I570" s="2">
        <v>6</v>
      </c>
      <c r="J570" s="2">
        <v>1</v>
      </c>
      <c r="K570" s="3" t="s">
        <v>16</v>
      </c>
      <c r="L570" s="8">
        <v>0</v>
      </c>
      <c r="M570" s="5">
        <v>0</v>
      </c>
      <c r="N570" s="5">
        <v>0</v>
      </c>
      <c r="O570" s="8">
        <v>0.49999999999999994</v>
      </c>
      <c r="P570" s="5">
        <v>5754.8819999999996</v>
      </c>
      <c r="Q570" s="5">
        <v>258.96960000000001</v>
      </c>
      <c r="R570" s="8">
        <v>0.49999999999999994</v>
      </c>
      <c r="S570" s="5">
        <v>5754.8819999999996</v>
      </c>
      <c r="T570" s="5">
        <v>258.96960000000001</v>
      </c>
      <c r="U570" s="5">
        <v>11509.7637</v>
      </c>
    </row>
    <row r="571" spans="1:21" x14ac:dyDescent="0.25">
      <c r="A571" s="2">
        <v>3107</v>
      </c>
      <c r="B571" s="3" t="s">
        <v>93</v>
      </c>
      <c r="C571" s="3" t="s">
        <v>76</v>
      </c>
      <c r="D571" s="2">
        <v>31041</v>
      </c>
      <c r="E571" s="3" t="s">
        <v>97</v>
      </c>
      <c r="F571" s="2">
        <v>313670</v>
      </c>
      <c r="G571" s="3" t="s">
        <v>43</v>
      </c>
      <c r="H571" s="2">
        <v>4</v>
      </c>
      <c r="I571" s="2">
        <v>6</v>
      </c>
      <c r="J571" s="2">
        <v>1</v>
      </c>
      <c r="K571" s="3" t="s">
        <v>16</v>
      </c>
      <c r="L571" s="8">
        <v>4</v>
      </c>
      <c r="M571" s="5">
        <v>37231.83</v>
      </c>
      <c r="N571" s="5">
        <v>2345.7199999999998</v>
      </c>
      <c r="O571" s="8">
        <v>2.5</v>
      </c>
      <c r="P571" s="5">
        <v>24727.845000000001</v>
      </c>
      <c r="Q571" s="5">
        <v>1112.7528</v>
      </c>
      <c r="R571" s="8">
        <v>3</v>
      </c>
      <c r="S571" s="5">
        <v>29673.4146</v>
      </c>
      <c r="T571" s="5">
        <v>1335.3036</v>
      </c>
      <c r="U571" s="5">
        <v>9891.1381000000001</v>
      </c>
    </row>
    <row r="572" spans="1:21" x14ac:dyDescent="0.25">
      <c r="A572" s="2">
        <v>3107</v>
      </c>
      <c r="B572" s="3" t="s">
        <v>93</v>
      </c>
      <c r="C572" s="3" t="s">
        <v>76</v>
      </c>
      <c r="D572" s="2">
        <v>31041</v>
      </c>
      <c r="E572" s="3" t="s">
        <v>97</v>
      </c>
      <c r="F572" s="2">
        <v>313670</v>
      </c>
      <c r="G572" s="3" t="s">
        <v>43</v>
      </c>
      <c r="H572" s="2">
        <v>4</v>
      </c>
      <c r="I572" s="2">
        <v>6</v>
      </c>
      <c r="J572" s="2">
        <v>2</v>
      </c>
      <c r="K572" s="3" t="s">
        <v>22</v>
      </c>
      <c r="L572" s="8">
        <v>1</v>
      </c>
      <c r="M572" s="5">
        <v>2282.85</v>
      </c>
      <c r="N572" s="5">
        <v>0</v>
      </c>
      <c r="O572" s="8">
        <v>0.99999999999999989</v>
      </c>
      <c r="P572" s="5">
        <v>1500.8532</v>
      </c>
      <c r="Q572" s="5">
        <v>67.538399999999996</v>
      </c>
      <c r="R572" s="8">
        <v>0.99999999999999989</v>
      </c>
      <c r="S572" s="5">
        <v>1500.8532</v>
      </c>
      <c r="T572" s="5">
        <v>67.538399999999996</v>
      </c>
      <c r="U572" s="5">
        <v>1500.8532</v>
      </c>
    </row>
    <row r="573" spans="1:21" x14ac:dyDescent="0.25">
      <c r="A573" s="2">
        <v>3107</v>
      </c>
      <c r="B573" s="3" t="s">
        <v>93</v>
      </c>
      <c r="C573" s="3" t="s">
        <v>76</v>
      </c>
      <c r="D573" s="2">
        <v>31041</v>
      </c>
      <c r="E573" s="3" t="s">
        <v>97</v>
      </c>
      <c r="F573" s="2">
        <v>313670</v>
      </c>
      <c r="G573" s="3" t="s">
        <v>43</v>
      </c>
      <c r="H573" s="2">
        <v>4</v>
      </c>
      <c r="I573" s="2">
        <v>6</v>
      </c>
      <c r="J573" s="2">
        <v>3</v>
      </c>
      <c r="K573" s="3" t="s">
        <v>17</v>
      </c>
      <c r="L573" s="8">
        <v>6</v>
      </c>
      <c r="M573" s="5">
        <v>39211.03</v>
      </c>
      <c r="N573" s="5">
        <v>7252.59</v>
      </c>
      <c r="O573" s="8">
        <v>3.5000000000000004</v>
      </c>
      <c r="P573" s="5">
        <v>21166.3416</v>
      </c>
      <c r="Q573" s="5">
        <v>952.48559999999998</v>
      </c>
      <c r="R573" s="8">
        <v>3.9999999999999996</v>
      </c>
      <c r="S573" s="5">
        <v>24190.104599999999</v>
      </c>
      <c r="T573" s="5">
        <v>1088.5547999999999</v>
      </c>
      <c r="U573" s="5">
        <v>6047.5261</v>
      </c>
    </row>
    <row r="574" spans="1:21" x14ac:dyDescent="0.25">
      <c r="A574" s="2">
        <v>3107</v>
      </c>
      <c r="B574" s="3" t="s">
        <v>93</v>
      </c>
      <c r="C574" s="3" t="s">
        <v>76</v>
      </c>
      <c r="D574" s="2">
        <v>31041</v>
      </c>
      <c r="E574" s="3" t="s">
        <v>97</v>
      </c>
      <c r="F574" s="2">
        <v>313670</v>
      </c>
      <c r="G574" s="3" t="s">
        <v>43</v>
      </c>
      <c r="H574" s="2">
        <v>4</v>
      </c>
      <c r="I574" s="2">
        <v>6</v>
      </c>
      <c r="J574" s="2">
        <v>4</v>
      </c>
      <c r="K574" s="3" t="s">
        <v>18</v>
      </c>
      <c r="L574" s="8">
        <v>0</v>
      </c>
      <c r="M574" s="5">
        <v>0</v>
      </c>
      <c r="N574" s="5">
        <v>0</v>
      </c>
      <c r="O574" s="8">
        <v>1.9999999999999998</v>
      </c>
      <c r="P574" s="5">
        <v>9631.4742000000006</v>
      </c>
      <c r="Q574" s="5">
        <v>433.41660000000002</v>
      </c>
      <c r="R574" s="8">
        <v>2.5</v>
      </c>
      <c r="S574" s="5">
        <v>12039.3426</v>
      </c>
      <c r="T574" s="5">
        <v>541.77059999999994</v>
      </c>
      <c r="U574" s="5">
        <v>4815.7371000000003</v>
      </c>
    </row>
    <row r="575" spans="1:21" x14ac:dyDescent="0.25">
      <c r="A575" s="2">
        <v>3107</v>
      </c>
      <c r="B575" s="3" t="s">
        <v>93</v>
      </c>
      <c r="C575" s="3" t="s">
        <v>76</v>
      </c>
      <c r="D575" s="2">
        <v>31041</v>
      </c>
      <c r="E575" s="3" t="s">
        <v>97</v>
      </c>
      <c r="F575" s="2">
        <v>313670</v>
      </c>
      <c r="G575" s="3" t="s">
        <v>43</v>
      </c>
      <c r="H575" s="2">
        <v>4</v>
      </c>
      <c r="I575" s="2">
        <v>6</v>
      </c>
      <c r="J575" s="2">
        <v>5</v>
      </c>
      <c r="K575" s="3" t="s">
        <v>20</v>
      </c>
      <c r="L575" s="8">
        <v>1</v>
      </c>
      <c r="M575" s="5">
        <v>6942.37</v>
      </c>
      <c r="N575" s="5">
        <v>0</v>
      </c>
      <c r="O575" s="8">
        <v>0.99999999999999989</v>
      </c>
      <c r="P575" s="5">
        <v>5142.8825999999999</v>
      </c>
      <c r="Q575" s="5">
        <v>231.42959999999999</v>
      </c>
      <c r="R575" s="8">
        <v>0.99999999999999989</v>
      </c>
      <c r="S575" s="5">
        <v>5142.8825999999999</v>
      </c>
      <c r="T575" s="5">
        <v>231.42959999999999</v>
      </c>
      <c r="U575" s="5">
        <v>5142.8825999999999</v>
      </c>
    </row>
    <row r="576" spans="1:21" x14ac:dyDescent="0.25">
      <c r="A576" s="2">
        <v>3107</v>
      </c>
      <c r="B576" s="3" t="s">
        <v>93</v>
      </c>
      <c r="C576" s="3" t="s">
        <v>76</v>
      </c>
      <c r="D576" s="2">
        <v>31041</v>
      </c>
      <c r="E576" s="3" t="s">
        <v>97</v>
      </c>
      <c r="F576" s="2">
        <v>314390</v>
      </c>
      <c r="G576" s="3" t="s">
        <v>76</v>
      </c>
      <c r="H576" s="2">
        <v>4</v>
      </c>
      <c r="I576" s="2">
        <v>6</v>
      </c>
      <c r="J576" s="2">
        <v>1</v>
      </c>
      <c r="K576" s="3" t="s">
        <v>16</v>
      </c>
      <c r="L576" s="8">
        <v>1</v>
      </c>
      <c r="M576" s="5">
        <v>8450.15</v>
      </c>
      <c r="N576" s="5">
        <v>957.44</v>
      </c>
      <c r="O576" s="8">
        <v>7.9999999999999991</v>
      </c>
      <c r="P576" s="5">
        <v>63642.751799999998</v>
      </c>
      <c r="Q576" s="5">
        <v>2863.9236000000001</v>
      </c>
      <c r="R576" s="8">
        <v>9.5</v>
      </c>
      <c r="S576" s="5">
        <v>75575.767800000001</v>
      </c>
      <c r="T576" s="5">
        <v>3400.9097999999999</v>
      </c>
      <c r="U576" s="5">
        <v>7955.3440000000001</v>
      </c>
    </row>
    <row r="577" spans="1:21" x14ac:dyDescent="0.25">
      <c r="A577" s="2">
        <v>3107</v>
      </c>
      <c r="B577" s="3" t="s">
        <v>93</v>
      </c>
      <c r="C577" s="3" t="s">
        <v>76</v>
      </c>
      <c r="D577" s="2">
        <v>31041</v>
      </c>
      <c r="E577" s="3" t="s">
        <v>97</v>
      </c>
      <c r="F577" s="2">
        <v>314390</v>
      </c>
      <c r="G577" s="3" t="s">
        <v>76</v>
      </c>
      <c r="H577" s="2">
        <v>4</v>
      </c>
      <c r="I577" s="2">
        <v>6</v>
      </c>
      <c r="J577" s="2">
        <v>2</v>
      </c>
      <c r="K577" s="3" t="s">
        <v>22</v>
      </c>
      <c r="L577" s="8">
        <v>1</v>
      </c>
      <c r="M577" s="5">
        <v>444.64</v>
      </c>
      <c r="N577" s="5">
        <v>0</v>
      </c>
      <c r="O577" s="8">
        <v>1.9999999999999998</v>
      </c>
      <c r="P577" s="5">
        <v>1846.7118</v>
      </c>
      <c r="Q577" s="5">
        <v>83.101799999999997</v>
      </c>
      <c r="R577" s="8">
        <v>2.5</v>
      </c>
      <c r="S577" s="5">
        <v>2308.3896</v>
      </c>
      <c r="T577" s="5">
        <v>103.87739999999999</v>
      </c>
      <c r="U577" s="5">
        <v>923.35590000000002</v>
      </c>
    </row>
    <row r="578" spans="1:21" x14ac:dyDescent="0.25">
      <c r="A578" s="2">
        <v>3107</v>
      </c>
      <c r="B578" s="3" t="s">
        <v>93</v>
      </c>
      <c r="C578" s="3" t="s">
        <v>76</v>
      </c>
      <c r="D578" s="2">
        <v>31041</v>
      </c>
      <c r="E578" s="3" t="s">
        <v>97</v>
      </c>
      <c r="F578" s="2">
        <v>314390</v>
      </c>
      <c r="G578" s="3" t="s">
        <v>76</v>
      </c>
      <c r="H578" s="2">
        <v>4</v>
      </c>
      <c r="I578" s="2">
        <v>6</v>
      </c>
      <c r="J578" s="2">
        <v>3</v>
      </c>
      <c r="K578" s="3" t="s">
        <v>17</v>
      </c>
      <c r="L578" s="8">
        <v>13</v>
      </c>
      <c r="M578" s="5">
        <v>68605.33</v>
      </c>
      <c r="N578" s="5">
        <v>22978.560000000001</v>
      </c>
      <c r="O578" s="8">
        <v>7.5</v>
      </c>
      <c r="P578" s="5">
        <v>42083.188199999997</v>
      </c>
      <c r="Q578" s="5">
        <v>1893.7434000000001</v>
      </c>
      <c r="R578" s="8">
        <v>9</v>
      </c>
      <c r="S578" s="5">
        <v>50499.826200000003</v>
      </c>
      <c r="T578" s="5">
        <v>2272.4922000000001</v>
      </c>
      <c r="U578" s="5">
        <v>5611.0918000000001</v>
      </c>
    </row>
    <row r="579" spans="1:21" x14ac:dyDescent="0.25">
      <c r="A579" s="2">
        <v>3107</v>
      </c>
      <c r="B579" s="3" t="s">
        <v>93</v>
      </c>
      <c r="C579" s="3" t="s">
        <v>76</v>
      </c>
      <c r="D579" s="2">
        <v>31041</v>
      </c>
      <c r="E579" s="3" t="s">
        <v>97</v>
      </c>
      <c r="F579" s="2">
        <v>354990</v>
      </c>
      <c r="G579" s="3" t="s">
        <v>98</v>
      </c>
      <c r="H579" s="2">
        <v>4</v>
      </c>
      <c r="I579" s="2">
        <v>6</v>
      </c>
      <c r="J579" s="2">
        <v>3</v>
      </c>
      <c r="K579" s="3" t="s">
        <v>17</v>
      </c>
      <c r="L579" s="8">
        <v>2</v>
      </c>
      <c r="M579" s="5">
        <v>14196.45</v>
      </c>
      <c r="N579" s="5">
        <v>508.63</v>
      </c>
      <c r="O579" s="8">
        <v>0</v>
      </c>
      <c r="P579" s="5">
        <v>0</v>
      </c>
      <c r="Q579" s="5">
        <v>0</v>
      </c>
      <c r="R579" s="8">
        <v>0</v>
      </c>
      <c r="S579" s="5">
        <v>0</v>
      </c>
      <c r="T579" s="5">
        <v>0</v>
      </c>
      <c r="U579" s="5">
        <v>0</v>
      </c>
    </row>
    <row r="580" spans="1:21" x14ac:dyDescent="0.25">
      <c r="A580" s="2">
        <v>3107</v>
      </c>
      <c r="B580" s="3" t="s">
        <v>93</v>
      </c>
      <c r="C580" s="3" t="s">
        <v>76</v>
      </c>
      <c r="D580" s="2">
        <v>31042</v>
      </c>
      <c r="E580" s="3" t="s">
        <v>99</v>
      </c>
      <c r="F580" s="2">
        <v>310620</v>
      </c>
      <c r="G580" s="3" t="s">
        <v>15</v>
      </c>
      <c r="H580" s="2">
        <v>4</v>
      </c>
      <c r="I580" s="2">
        <v>6</v>
      </c>
      <c r="J580" s="2">
        <v>1</v>
      </c>
      <c r="K580" s="3" t="s">
        <v>16</v>
      </c>
      <c r="L580" s="8">
        <v>1</v>
      </c>
      <c r="M580" s="5">
        <v>10961.65</v>
      </c>
      <c r="N580" s="5">
        <v>0</v>
      </c>
      <c r="O580" s="8">
        <v>0.99999999999999989</v>
      </c>
      <c r="P580" s="5">
        <v>11509.7634</v>
      </c>
      <c r="Q580" s="5">
        <v>517.93920000000003</v>
      </c>
      <c r="R580" s="8">
        <v>0.99999999999999989</v>
      </c>
      <c r="S580" s="5">
        <v>11509.7634</v>
      </c>
      <c r="T580" s="5">
        <v>517.93920000000003</v>
      </c>
      <c r="U580" s="5">
        <v>11509.7637</v>
      </c>
    </row>
    <row r="581" spans="1:21" x14ac:dyDescent="0.25">
      <c r="A581" s="2">
        <v>3107</v>
      </c>
      <c r="B581" s="3" t="s">
        <v>93</v>
      </c>
      <c r="C581" s="3" t="s">
        <v>76</v>
      </c>
      <c r="D581" s="2">
        <v>31042</v>
      </c>
      <c r="E581" s="3" t="s">
        <v>99</v>
      </c>
      <c r="F581" s="2">
        <v>313670</v>
      </c>
      <c r="G581" s="3" t="s">
        <v>43</v>
      </c>
      <c r="H581" s="2">
        <v>4</v>
      </c>
      <c r="I581" s="2">
        <v>6</v>
      </c>
      <c r="J581" s="2">
        <v>1</v>
      </c>
      <c r="K581" s="3" t="s">
        <v>16</v>
      </c>
      <c r="L581" s="8">
        <v>10</v>
      </c>
      <c r="M581" s="5">
        <v>129977.63</v>
      </c>
      <c r="N581" s="5">
        <v>31906.67</v>
      </c>
      <c r="O581" s="8">
        <v>0</v>
      </c>
      <c r="P581" s="5">
        <v>0</v>
      </c>
      <c r="Q581" s="5">
        <v>0</v>
      </c>
      <c r="R581" s="8">
        <v>0</v>
      </c>
      <c r="S581" s="5">
        <v>0</v>
      </c>
      <c r="T581" s="5">
        <v>0</v>
      </c>
      <c r="U581" s="5">
        <v>9891.1381000000001</v>
      </c>
    </row>
    <row r="582" spans="1:21" x14ac:dyDescent="0.25">
      <c r="A582" s="2">
        <v>3107</v>
      </c>
      <c r="B582" s="3" t="s">
        <v>93</v>
      </c>
      <c r="C582" s="3" t="s">
        <v>76</v>
      </c>
      <c r="D582" s="2">
        <v>31042</v>
      </c>
      <c r="E582" s="3" t="s">
        <v>99</v>
      </c>
      <c r="F582" s="2">
        <v>313670</v>
      </c>
      <c r="G582" s="3" t="s">
        <v>43</v>
      </c>
      <c r="H582" s="2">
        <v>4</v>
      </c>
      <c r="I582" s="2">
        <v>6</v>
      </c>
      <c r="J582" s="2">
        <v>2</v>
      </c>
      <c r="K582" s="3" t="s">
        <v>22</v>
      </c>
      <c r="L582" s="8">
        <v>1</v>
      </c>
      <c r="M582" s="5">
        <v>1523.67</v>
      </c>
      <c r="N582" s="5">
        <v>0</v>
      </c>
      <c r="O582" s="8">
        <v>0</v>
      </c>
      <c r="P582" s="5">
        <v>0</v>
      </c>
      <c r="Q582" s="5">
        <v>0</v>
      </c>
      <c r="R582" s="8">
        <v>0</v>
      </c>
      <c r="S582" s="5">
        <v>0</v>
      </c>
      <c r="T582" s="5">
        <v>0</v>
      </c>
      <c r="U582" s="5">
        <v>1500.8532</v>
      </c>
    </row>
    <row r="583" spans="1:21" x14ac:dyDescent="0.25">
      <c r="A583" s="2">
        <v>3107</v>
      </c>
      <c r="B583" s="3" t="s">
        <v>93</v>
      </c>
      <c r="C583" s="3" t="s">
        <v>76</v>
      </c>
      <c r="D583" s="2">
        <v>31042</v>
      </c>
      <c r="E583" s="3" t="s">
        <v>99</v>
      </c>
      <c r="F583" s="2">
        <v>313670</v>
      </c>
      <c r="G583" s="3" t="s">
        <v>43</v>
      </c>
      <c r="H583" s="2">
        <v>4</v>
      </c>
      <c r="I583" s="2">
        <v>6</v>
      </c>
      <c r="J583" s="2">
        <v>3</v>
      </c>
      <c r="K583" s="3" t="s">
        <v>17</v>
      </c>
      <c r="L583" s="8">
        <v>4</v>
      </c>
      <c r="M583" s="5">
        <v>24608.1</v>
      </c>
      <c r="N583" s="5">
        <v>2393.6</v>
      </c>
      <c r="O583" s="8">
        <v>0</v>
      </c>
      <c r="P583" s="5">
        <v>0</v>
      </c>
      <c r="Q583" s="5">
        <v>0</v>
      </c>
      <c r="R583" s="8">
        <v>0</v>
      </c>
      <c r="S583" s="5">
        <v>0</v>
      </c>
      <c r="T583" s="5">
        <v>0</v>
      </c>
      <c r="U583" s="5">
        <v>6047.5261</v>
      </c>
    </row>
    <row r="584" spans="1:21" x14ac:dyDescent="0.25">
      <c r="A584" s="2">
        <v>3107</v>
      </c>
      <c r="B584" s="3" t="s">
        <v>93</v>
      </c>
      <c r="C584" s="3" t="s">
        <v>76</v>
      </c>
      <c r="D584" s="2">
        <v>31042</v>
      </c>
      <c r="E584" s="3" t="s">
        <v>99</v>
      </c>
      <c r="F584" s="2">
        <v>313670</v>
      </c>
      <c r="G584" s="3" t="s">
        <v>43</v>
      </c>
      <c r="H584" s="2">
        <v>4</v>
      </c>
      <c r="I584" s="2">
        <v>6</v>
      </c>
      <c r="J584" s="2">
        <v>4</v>
      </c>
      <c r="K584" s="3" t="s">
        <v>18</v>
      </c>
      <c r="L584" s="8">
        <v>2</v>
      </c>
      <c r="M584" s="5">
        <v>13854.31</v>
      </c>
      <c r="N584" s="5">
        <v>598.4</v>
      </c>
      <c r="O584" s="8">
        <v>4.5</v>
      </c>
      <c r="P584" s="5">
        <v>21670.816800000001</v>
      </c>
      <c r="Q584" s="5">
        <v>975.1866</v>
      </c>
      <c r="R584" s="8">
        <v>5</v>
      </c>
      <c r="S584" s="5">
        <v>24078.685799999999</v>
      </c>
      <c r="T584" s="5">
        <v>1083.5406</v>
      </c>
      <c r="U584" s="5">
        <v>4815.7371000000003</v>
      </c>
    </row>
    <row r="585" spans="1:21" x14ac:dyDescent="0.25">
      <c r="A585" s="2">
        <v>3107</v>
      </c>
      <c r="B585" s="3" t="s">
        <v>93</v>
      </c>
      <c r="C585" s="3" t="s">
        <v>76</v>
      </c>
      <c r="D585" s="2">
        <v>31042</v>
      </c>
      <c r="E585" s="3" t="s">
        <v>99</v>
      </c>
      <c r="F585" s="2">
        <v>313670</v>
      </c>
      <c r="G585" s="3" t="s">
        <v>43</v>
      </c>
      <c r="H585" s="2">
        <v>4</v>
      </c>
      <c r="I585" s="2">
        <v>6</v>
      </c>
      <c r="J585" s="2">
        <v>5</v>
      </c>
      <c r="K585" s="3" t="s">
        <v>20</v>
      </c>
      <c r="L585" s="8">
        <v>1</v>
      </c>
      <c r="M585" s="5">
        <v>5382.91</v>
      </c>
      <c r="N585" s="5">
        <v>0</v>
      </c>
      <c r="O585" s="8">
        <v>1.9999999999999998</v>
      </c>
      <c r="P585" s="5">
        <v>10285.7652</v>
      </c>
      <c r="Q585" s="5">
        <v>462.85919999999999</v>
      </c>
      <c r="R585" s="8">
        <v>1.9999999999999998</v>
      </c>
      <c r="S585" s="5">
        <v>10285.7652</v>
      </c>
      <c r="T585" s="5">
        <v>462.85919999999999</v>
      </c>
      <c r="U585" s="5">
        <v>5142.8825999999999</v>
      </c>
    </row>
    <row r="586" spans="1:21" x14ac:dyDescent="0.25">
      <c r="A586" s="2">
        <v>3107</v>
      </c>
      <c r="B586" s="3" t="s">
        <v>93</v>
      </c>
      <c r="C586" s="3" t="s">
        <v>76</v>
      </c>
      <c r="D586" s="2">
        <v>31042</v>
      </c>
      <c r="E586" s="3" t="s">
        <v>99</v>
      </c>
      <c r="F586" s="2">
        <v>314390</v>
      </c>
      <c r="G586" s="3" t="s">
        <v>76</v>
      </c>
      <c r="H586" s="2">
        <v>4</v>
      </c>
      <c r="I586" s="2">
        <v>6</v>
      </c>
      <c r="J586" s="2">
        <v>1</v>
      </c>
      <c r="K586" s="3" t="s">
        <v>16</v>
      </c>
      <c r="L586" s="8">
        <v>8</v>
      </c>
      <c r="M586" s="5">
        <v>53624.14</v>
      </c>
      <c r="N586" s="5">
        <v>2393.6</v>
      </c>
      <c r="O586" s="8">
        <v>23.5</v>
      </c>
      <c r="P586" s="5">
        <v>186950.58420000001</v>
      </c>
      <c r="Q586" s="5">
        <v>8412.7764000000006</v>
      </c>
      <c r="R586" s="8">
        <v>27.499999999999996</v>
      </c>
      <c r="S586" s="5">
        <v>218771.95980000001</v>
      </c>
      <c r="T586" s="5">
        <v>9844.7381999999998</v>
      </c>
      <c r="U586" s="5">
        <v>7955.3440000000001</v>
      </c>
    </row>
    <row r="587" spans="1:21" x14ac:dyDescent="0.25">
      <c r="A587" s="2">
        <v>3107</v>
      </c>
      <c r="B587" s="3" t="s">
        <v>93</v>
      </c>
      <c r="C587" s="3" t="s">
        <v>76</v>
      </c>
      <c r="D587" s="2">
        <v>31042</v>
      </c>
      <c r="E587" s="3" t="s">
        <v>99</v>
      </c>
      <c r="F587" s="2">
        <v>314390</v>
      </c>
      <c r="G587" s="3" t="s">
        <v>76</v>
      </c>
      <c r="H587" s="2">
        <v>4</v>
      </c>
      <c r="I587" s="2">
        <v>6</v>
      </c>
      <c r="J587" s="2">
        <v>2</v>
      </c>
      <c r="K587" s="3" t="s">
        <v>22</v>
      </c>
      <c r="L587" s="8">
        <v>2</v>
      </c>
      <c r="M587" s="5">
        <v>857.28</v>
      </c>
      <c r="N587" s="5">
        <v>0</v>
      </c>
      <c r="O587" s="8">
        <v>6.4999999999999991</v>
      </c>
      <c r="P587" s="5">
        <v>6001.8131999999996</v>
      </c>
      <c r="Q587" s="5">
        <v>270.08159999999998</v>
      </c>
      <c r="R587" s="8">
        <v>7.5</v>
      </c>
      <c r="S587" s="5">
        <v>6925.1693999999998</v>
      </c>
      <c r="T587" s="5">
        <v>311.63279999999997</v>
      </c>
      <c r="U587" s="5">
        <v>923.35590000000002</v>
      </c>
    </row>
    <row r="588" spans="1:21" x14ac:dyDescent="0.25">
      <c r="A588" s="2">
        <v>3107</v>
      </c>
      <c r="B588" s="3" t="s">
        <v>93</v>
      </c>
      <c r="C588" s="3" t="s">
        <v>76</v>
      </c>
      <c r="D588" s="2">
        <v>31042</v>
      </c>
      <c r="E588" s="3" t="s">
        <v>99</v>
      </c>
      <c r="F588" s="2">
        <v>314390</v>
      </c>
      <c r="G588" s="3" t="s">
        <v>76</v>
      </c>
      <c r="H588" s="2">
        <v>4</v>
      </c>
      <c r="I588" s="2">
        <v>6</v>
      </c>
      <c r="J588" s="2">
        <v>3</v>
      </c>
      <c r="K588" s="3" t="s">
        <v>17</v>
      </c>
      <c r="L588" s="8">
        <v>4</v>
      </c>
      <c r="M588" s="5">
        <v>23904.95</v>
      </c>
      <c r="N588" s="5">
        <v>1914.88</v>
      </c>
      <c r="O588" s="8">
        <v>24.499999999999996</v>
      </c>
      <c r="P588" s="5">
        <v>137471.74919999999</v>
      </c>
      <c r="Q588" s="5">
        <v>6186.2286000000004</v>
      </c>
      <c r="R588" s="8">
        <v>28.5</v>
      </c>
      <c r="S588" s="5">
        <v>159916.11660000001</v>
      </c>
      <c r="T588" s="5">
        <v>7196.2254000000003</v>
      </c>
      <c r="U588" s="5">
        <v>5611.0918000000001</v>
      </c>
    </row>
    <row r="589" spans="1:21" x14ac:dyDescent="0.25">
      <c r="A589" s="2">
        <v>3107</v>
      </c>
      <c r="B589" s="3" t="s">
        <v>93</v>
      </c>
      <c r="C589" s="3" t="s">
        <v>76</v>
      </c>
      <c r="D589" s="2">
        <v>31042</v>
      </c>
      <c r="E589" s="3" t="s">
        <v>99</v>
      </c>
      <c r="F589" s="2">
        <v>314390</v>
      </c>
      <c r="G589" s="3" t="s">
        <v>76</v>
      </c>
      <c r="H589" s="2">
        <v>4</v>
      </c>
      <c r="I589" s="2">
        <v>6</v>
      </c>
      <c r="J589" s="2">
        <v>5</v>
      </c>
      <c r="K589" s="3" t="s">
        <v>20</v>
      </c>
      <c r="L589" s="8">
        <v>5</v>
      </c>
      <c r="M589" s="5">
        <v>14832.91</v>
      </c>
      <c r="N589" s="5">
        <v>0</v>
      </c>
      <c r="O589" s="8">
        <v>0</v>
      </c>
      <c r="P589" s="5">
        <v>0</v>
      </c>
      <c r="Q589" s="5">
        <v>0</v>
      </c>
      <c r="R589" s="8">
        <v>0</v>
      </c>
      <c r="S589" s="5">
        <v>0</v>
      </c>
      <c r="T589" s="5">
        <v>0</v>
      </c>
      <c r="U589" s="5">
        <v>4260.1842999999999</v>
      </c>
    </row>
    <row r="590" spans="1:21" x14ac:dyDescent="0.25">
      <c r="A590" s="2">
        <v>3107</v>
      </c>
      <c r="B590" s="3" t="s">
        <v>93</v>
      </c>
      <c r="C590" s="3" t="s">
        <v>76</v>
      </c>
      <c r="D590" s="2">
        <v>31042</v>
      </c>
      <c r="E590" s="3" t="s">
        <v>99</v>
      </c>
      <c r="F590" s="2">
        <v>320120</v>
      </c>
      <c r="G590" s="3" t="s">
        <v>100</v>
      </c>
      <c r="H590" s="2">
        <v>4</v>
      </c>
      <c r="I590" s="2">
        <v>6</v>
      </c>
      <c r="J590" s="2">
        <v>1</v>
      </c>
      <c r="K590" s="3" t="s">
        <v>16</v>
      </c>
      <c r="L590" s="8">
        <v>1</v>
      </c>
      <c r="M590" s="5">
        <v>5986.4</v>
      </c>
      <c r="N590" s="5">
        <v>0</v>
      </c>
      <c r="O590" s="8">
        <v>0</v>
      </c>
      <c r="P590" s="5">
        <v>0</v>
      </c>
      <c r="Q590" s="5">
        <v>0</v>
      </c>
      <c r="R590" s="8">
        <v>0</v>
      </c>
      <c r="S590" s="5">
        <v>0</v>
      </c>
      <c r="T590" s="5">
        <v>0</v>
      </c>
      <c r="U590" s="5">
        <v>0</v>
      </c>
    </row>
    <row r="591" spans="1:21" x14ac:dyDescent="0.25">
      <c r="A591" s="2">
        <v>3107</v>
      </c>
      <c r="B591" s="3" t="s">
        <v>93</v>
      </c>
      <c r="C591" s="3" t="s">
        <v>76</v>
      </c>
      <c r="D591" s="2">
        <v>31042</v>
      </c>
      <c r="E591" s="3" t="s">
        <v>99</v>
      </c>
      <c r="F591" s="2">
        <v>330220</v>
      </c>
      <c r="G591" s="3" t="s">
        <v>101</v>
      </c>
      <c r="H591" s="2">
        <v>4</v>
      </c>
      <c r="I591" s="2">
        <v>6</v>
      </c>
      <c r="J591" s="2">
        <v>4</v>
      </c>
      <c r="K591" s="3" t="s">
        <v>18</v>
      </c>
      <c r="L591" s="8">
        <v>2</v>
      </c>
      <c r="M591" s="5">
        <v>10559.33</v>
      </c>
      <c r="N591" s="5">
        <v>0</v>
      </c>
      <c r="O591" s="8">
        <v>0</v>
      </c>
      <c r="P591" s="5">
        <v>0</v>
      </c>
      <c r="Q591" s="5">
        <v>0</v>
      </c>
      <c r="R591" s="8">
        <v>0</v>
      </c>
      <c r="S591" s="5">
        <v>0</v>
      </c>
      <c r="T591" s="5">
        <v>0</v>
      </c>
      <c r="U591" s="5">
        <v>0</v>
      </c>
    </row>
    <row r="592" spans="1:21" x14ac:dyDescent="0.25">
      <c r="A592" s="2">
        <v>3107</v>
      </c>
      <c r="B592" s="3" t="s">
        <v>93</v>
      </c>
      <c r="C592" s="3" t="s">
        <v>76</v>
      </c>
      <c r="D592" s="2">
        <v>31044</v>
      </c>
      <c r="E592" s="3" t="s">
        <v>102</v>
      </c>
      <c r="F592" s="2">
        <v>310620</v>
      </c>
      <c r="G592" s="3" t="s">
        <v>15</v>
      </c>
      <c r="H592" s="2">
        <v>4</v>
      </c>
      <c r="I592" s="2">
        <v>6</v>
      </c>
      <c r="J592" s="2">
        <v>1</v>
      </c>
      <c r="K592" s="3" t="s">
        <v>16</v>
      </c>
      <c r="L592" s="8">
        <v>1</v>
      </c>
      <c r="M592" s="5">
        <v>16459.740000000002</v>
      </c>
      <c r="N592" s="5">
        <v>0</v>
      </c>
      <c r="O592" s="8">
        <v>1.5</v>
      </c>
      <c r="P592" s="5">
        <v>17264.645400000001</v>
      </c>
      <c r="Q592" s="5">
        <v>776.90880000000004</v>
      </c>
      <c r="R592" s="8">
        <v>1.9999999999999998</v>
      </c>
      <c r="S592" s="5">
        <v>23019.527399999999</v>
      </c>
      <c r="T592" s="5">
        <v>1035.8789999999999</v>
      </c>
      <c r="U592" s="5">
        <v>11509.7637</v>
      </c>
    </row>
    <row r="593" spans="1:21" x14ac:dyDescent="0.25">
      <c r="A593" s="2">
        <v>3107</v>
      </c>
      <c r="B593" s="3" t="s">
        <v>93</v>
      </c>
      <c r="C593" s="3" t="s">
        <v>76</v>
      </c>
      <c r="D593" s="2">
        <v>31044</v>
      </c>
      <c r="E593" s="3" t="s">
        <v>102</v>
      </c>
      <c r="F593" s="2">
        <v>310620</v>
      </c>
      <c r="G593" s="3" t="s">
        <v>15</v>
      </c>
      <c r="H593" s="2">
        <v>4</v>
      </c>
      <c r="I593" s="2">
        <v>6</v>
      </c>
      <c r="J593" s="2">
        <v>3</v>
      </c>
      <c r="K593" s="3" t="s">
        <v>17</v>
      </c>
      <c r="L593" s="8">
        <v>1</v>
      </c>
      <c r="M593" s="5">
        <v>4611.3</v>
      </c>
      <c r="N593" s="5">
        <v>478.72</v>
      </c>
      <c r="O593" s="8">
        <v>0</v>
      </c>
      <c r="P593" s="5">
        <v>0</v>
      </c>
      <c r="Q593" s="5">
        <v>0</v>
      </c>
      <c r="R593" s="8">
        <v>0</v>
      </c>
      <c r="S593" s="5">
        <v>0</v>
      </c>
      <c r="T593" s="5">
        <v>0</v>
      </c>
      <c r="U593" s="5">
        <v>6096.1048000000001</v>
      </c>
    </row>
    <row r="594" spans="1:21" x14ac:dyDescent="0.25">
      <c r="A594" s="2">
        <v>3107</v>
      </c>
      <c r="B594" s="3" t="s">
        <v>93</v>
      </c>
      <c r="C594" s="3" t="s">
        <v>76</v>
      </c>
      <c r="D594" s="2">
        <v>31044</v>
      </c>
      <c r="E594" s="3" t="s">
        <v>102</v>
      </c>
      <c r="F594" s="2">
        <v>313670</v>
      </c>
      <c r="G594" s="3" t="s">
        <v>43</v>
      </c>
      <c r="H594" s="2">
        <v>4</v>
      </c>
      <c r="I594" s="2">
        <v>6</v>
      </c>
      <c r="J594" s="2">
        <v>1</v>
      </c>
      <c r="K594" s="3" t="s">
        <v>16</v>
      </c>
      <c r="L594" s="8">
        <v>11</v>
      </c>
      <c r="M594" s="5">
        <v>140467.79999999999</v>
      </c>
      <c r="N594" s="5">
        <v>28723.19</v>
      </c>
      <c r="O594" s="8">
        <v>5</v>
      </c>
      <c r="P594" s="5">
        <v>49455.690600000002</v>
      </c>
      <c r="Q594" s="5">
        <v>2225.5061999999998</v>
      </c>
      <c r="R594" s="8">
        <v>6</v>
      </c>
      <c r="S594" s="5">
        <v>59346.828600000001</v>
      </c>
      <c r="T594" s="5">
        <v>2670.6071999999999</v>
      </c>
      <c r="U594" s="5">
        <v>9891.1381000000001</v>
      </c>
    </row>
    <row r="595" spans="1:21" x14ac:dyDescent="0.25">
      <c r="A595" s="2">
        <v>3107</v>
      </c>
      <c r="B595" s="3" t="s">
        <v>93</v>
      </c>
      <c r="C595" s="3" t="s">
        <v>76</v>
      </c>
      <c r="D595" s="2">
        <v>31044</v>
      </c>
      <c r="E595" s="3" t="s">
        <v>102</v>
      </c>
      <c r="F595" s="2">
        <v>313670</v>
      </c>
      <c r="G595" s="3" t="s">
        <v>43</v>
      </c>
      <c r="H595" s="2">
        <v>4</v>
      </c>
      <c r="I595" s="2">
        <v>6</v>
      </c>
      <c r="J595" s="2">
        <v>2</v>
      </c>
      <c r="K595" s="3" t="s">
        <v>22</v>
      </c>
      <c r="L595" s="8">
        <v>1</v>
      </c>
      <c r="M595" s="5">
        <v>1574.72</v>
      </c>
      <c r="N595" s="5">
        <v>0</v>
      </c>
      <c r="O595" s="8">
        <v>1.5</v>
      </c>
      <c r="P595" s="5">
        <v>2251.2797999999998</v>
      </c>
      <c r="Q595" s="5">
        <v>101.30759999999999</v>
      </c>
      <c r="R595" s="8">
        <v>1.9999999999999998</v>
      </c>
      <c r="S595" s="5">
        <v>3001.7064</v>
      </c>
      <c r="T595" s="5">
        <v>135.07679999999999</v>
      </c>
      <c r="U595" s="5">
        <v>1500.8532</v>
      </c>
    </row>
    <row r="596" spans="1:21" x14ac:dyDescent="0.25">
      <c r="A596" s="2">
        <v>3107</v>
      </c>
      <c r="B596" s="3" t="s">
        <v>93</v>
      </c>
      <c r="C596" s="3" t="s">
        <v>76</v>
      </c>
      <c r="D596" s="2">
        <v>31044</v>
      </c>
      <c r="E596" s="3" t="s">
        <v>102</v>
      </c>
      <c r="F596" s="2">
        <v>313670</v>
      </c>
      <c r="G596" s="3" t="s">
        <v>43</v>
      </c>
      <c r="H596" s="2">
        <v>4</v>
      </c>
      <c r="I596" s="2">
        <v>6</v>
      </c>
      <c r="J596" s="2">
        <v>3</v>
      </c>
      <c r="K596" s="3" t="s">
        <v>17</v>
      </c>
      <c r="L596" s="8">
        <v>10</v>
      </c>
      <c r="M596" s="5">
        <v>55216.63</v>
      </c>
      <c r="N596" s="5">
        <v>7683.44</v>
      </c>
      <c r="O596" s="8">
        <v>5</v>
      </c>
      <c r="P596" s="5">
        <v>30237.6306</v>
      </c>
      <c r="Q596" s="5">
        <v>1360.6931999999999</v>
      </c>
      <c r="R596" s="8">
        <v>6</v>
      </c>
      <c r="S596" s="5">
        <v>36285.156600000002</v>
      </c>
      <c r="T596" s="5">
        <v>1632.8322000000001</v>
      </c>
      <c r="U596" s="5">
        <v>6047.5261</v>
      </c>
    </row>
    <row r="597" spans="1:21" x14ac:dyDescent="0.25">
      <c r="A597" s="2">
        <v>3107</v>
      </c>
      <c r="B597" s="3" t="s">
        <v>93</v>
      </c>
      <c r="C597" s="3" t="s">
        <v>76</v>
      </c>
      <c r="D597" s="2">
        <v>31044</v>
      </c>
      <c r="E597" s="3" t="s">
        <v>102</v>
      </c>
      <c r="F597" s="2">
        <v>313670</v>
      </c>
      <c r="G597" s="3" t="s">
        <v>43</v>
      </c>
      <c r="H597" s="2">
        <v>4</v>
      </c>
      <c r="I597" s="2">
        <v>6</v>
      </c>
      <c r="J597" s="2">
        <v>4</v>
      </c>
      <c r="K597" s="3" t="s">
        <v>18</v>
      </c>
      <c r="L597" s="8">
        <v>1</v>
      </c>
      <c r="M597" s="5">
        <v>6049.88</v>
      </c>
      <c r="N597" s="5">
        <v>0</v>
      </c>
      <c r="O597" s="8">
        <v>6</v>
      </c>
      <c r="P597" s="5">
        <v>28894.422600000002</v>
      </c>
      <c r="Q597" s="5">
        <v>1300.2492</v>
      </c>
      <c r="R597" s="8">
        <v>7.5</v>
      </c>
      <c r="S597" s="5">
        <v>36118.028400000003</v>
      </c>
      <c r="T597" s="5">
        <v>1625.3112000000001</v>
      </c>
      <c r="U597" s="5">
        <v>4815.7371000000003</v>
      </c>
    </row>
    <row r="598" spans="1:21" x14ac:dyDescent="0.25">
      <c r="A598" s="2">
        <v>3107</v>
      </c>
      <c r="B598" s="3" t="s">
        <v>93</v>
      </c>
      <c r="C598" s="3" t="s">
        <v>76</v>
      </c>
      <c r="D598" s="2">
        <v>31044</v>
      </c>
      <c r="E598" s="3" t="s">
        <v>102</v>
      </c>
      <c r="F598" s="2">
        <v>313670</v>
      </c>
      <c r="G598" s="3" t="s">
        <v>43</v>
      </c>
      <c r="H598" s="2">
        <v>4</v>
      </c>
      <c r="I598" s="2">
        <v>6</v>
      </c>
      <c r="J598" s="2">
        <v>5</v>
      </c>
      <c r="K598" s="3" t="s">
        <v>20</v>
      </c>
      <c r="L598" s="8">
        <v>0</v>
      </c>
      <c r="M598" s="5">
        <v>0</v>
      </c>
      <c r="N598" s="5">
        <v>0</v>
      </c>
      <c r="O598" s="8">
        <v>2.5</v>
      </c>
      <c r="P598" s="5">
        <v>12857.206200000001</v>
      </c>
      <c r="Q598" s="5">
        <v>578.57399999999996</v>
      </c>
      <c r="R598" s="8">
        <v>3</v>
      </c>
      <c r="S598" s="5">
        <v>15428.647800000001</v>
      </c>
      <c r="T598" s="5">
        <v>694.2894</v>
      </c>
      <c r="U598" s="5">
        <v>5142.8825999999999</v>
      </c>
    </row>
    <row r="599" spans="1:21" x14ac:dyDescent="0.25">
      <c r="A599" s="2">
        <v>3107</v>
      </c>
      <c r="B599" s="3" t="s">
        <v>93</v>
      </c>
      <c r="C599" s="3" t="s">
        <v>76</v>
      </c>
      <c r="D599" s="2">
        <v>31044</v>
      </c>
      <c r="E599" s="3" t="s">
        <v>102</v>
      </c>
      <c r="F599" s="2">
        <v>314390</v>
      </c>
      <c r="G599" s="3" t="s">
        <v>76</v>
      </c>
      <c r="H599" s="2">
        <v>4</v>
      </c>
      <c r="I599" s="2">
        <v>6</v>
      </c>
      <c r="J599" s="2">
        <v>1</v>
      </c>
      <c r="K599" s="3" t="s">
        <v>16</v>
      </c>
      <c r="L599" s="8">
        <v>11</v>
      </c>
      <c r="M599" s="5">
        <v>87970.49</v>
      </c>
      <c r="N599" s="5">
        <v>11010.56</v>
      </c>
      <c r="O599" s="8">
        <v>28.000000000000004</v>
      </c>
      <c r="P599" s="5">
        <v>222749.63219999999</v>
      </c>
      <c r="Q599" s="5">
        <v>10023.733200000001</v>
      </c>
      <c r="R599" s="8">
        <v>32.5</v>
      </c>
      <c r="S599" s="5">
        <v>258548.6802</v>
      </c>
      <c r="T599" s="5">
        <v>11634.6906</v>
      </c>
      <c r="U599" s="5">
        <v>7955.3440000000001</v>
      </c>
    </row>
    <row r="600" spans="1:21" x14ac:dyDescent="0.25">
      <c r="A600" s="2">
        <v>3107</v>
      </c>
      <c r="B600" s="3" t="s">
        <v>93</v>
      </c>
      <c r="C600" s="3" t="s">
        <v>76</v>
      </c>
      <c r="D600" s="2">
        <v>31044</v>
      </c>
      <c r="E600" s="3" t="s">
        <v>102</v>
      </c>
      <c r="F600" s="2">
        <v>314390</v>
      </c>
      <c r="G600" s="3" t="s">
        <v>76</v>
      </c>
      <c r="H600" s="2">
        <v>4</v>
      </c>
      <c r="I600" s="2">
        <v>6</v>
      </c>
      <c r="J600" s="2">
        <v>2</v>
      </c>
      <c r="K600" s="3" t="s">
        <v>22</v>
      </c>
      <c r="L600" s="8">
        <v>2</v>
      </c>
      <c r="M600" s="5">
        <v>897.68</v>
      </c>
      <c r="N600" s="5">
        <v>0</v>
      </c>
      <c r="O600" s="8">
        <v>7.5</v>
      </c>
      <c r="P600" s="5">
        <v>6925.1693999999998</v>
      </c>
      <c r="Q600" s="5">
        <v>311.63279999999997</v>
      </c>
      <c r="R600" s="8">
        <v>8.5</v>
      </c>
      <c r="S600" s="5">
        <v>7848.5249999999996</v>
      </c>
      <c r="T600" s="5">
        <v>353.18340000000001</v>
      </c>
      <c r="U600" s="5">
        <v>923.35590000000002</v>
      </c>
    </row>
    <row r="601" spans="1:21" x14ac:dyDescent="0.25">
      <c r="A601" s="2">
        <v>3107</v>
      </c>
      <c r="B601" s="3" t="s">
        <v>93</v>
      </c>
      <c r="C601" s="3" t="s">
        <v>76</v>
      </c>
      <c r="D601" s="2">
        <v>31044</v>
      </c>
      <c r="E601" s="3" t="s">
        <v>102</v>
      </c>
      <c r="F601" s="2">
        <v>314390</v>
      </c>
      <c r="G601" s="3" t="s">
        <v>76</v>
      </c>
      <c r="H601" s="2">
        <v>4</v>
      </c>
      <c r="I601" s="2">
        <v>6</v>
      </c>
      <c r="J601" s="2">
        <v>3</v>
      </c>
      <c r="K601" s="3" t="s">
        <v>17</v>
      </c>
      <c r="L601" s="8">
        <v>10</v>
      </c>
      <c r="M601" s="5">
        <v>47871.58</v>
      </c>
      <c r="N601" s="5">
        <v>7180.8</v>
      </c>
      <c r="O601" s="8">
        <v>29.500000000000004</v>
      </c>
      <c r="P601" s="5">
        <v>165527.20800000001</v>
      </c>
      <c r="Q601" s="5">
        <v>7448.7245999999996</v>
      </c>
      <c r="R601" s="8">
        <v>34.5</v>
      </c>
      <c r="S601" s="5">
        <v>193582.66680000001</v>
      </c>
      <c r="T601" s="5">
        <v>8711.2199999999993</v>
      </c>
      <c r="U601" s="5">
        <v>5611.0918000000001</v>
      </c>
    </row>
    <row r="602" spans="1:21" x14ac:dyDescent="0.25">
      <c r="A602" s="2">
        <v>3107</v>
      </c>
      <c r="B602" s="3" t="s">
        <v>93</v>
      </c>
      <c r="C602" s="3" t="s">
        <v>76</v>
      </c>
      <c r="D602" s="2">
        <v>31044</v>
      </c>
      <c r="E602" s="3" t="s">
        <v>102</v>
      </c>
      <c r="F602" s="2">
        <v>314390</v>
      </c>
      <c r="G602" s="3" t="s">
        <v>76</v>
      </c>
      <c r="H602" s="2">
        <v>4</v>
      </c>
      <c r="I602" s="2">
        <v>6</v>
      </c>
      <c r="J602" s="2">
        <v>5</v>
      </c>
      <c r="K602" s="3" t="s">
        <v>20</v>
      </c>
      <c r="L602" s="8">
        <v>4</v>
      </c>
      <c r="M602" s="5">
        <v>16170.46</v>
      </c>
      <c r="N602" s="5">
        <v>0</v>
      </c>
      <c r="O602" s="8">
        <v>0</v>
      </c>
      <c r="P602" s="5">
        <v>0</v>
      </c>
      <c r="Q602" s="5">
        <v>0</v>
      </c>
      <c r="R602" s="8">
        <v>0</v>
      </c>
      <c r="S602" s="5">
        <v>0</v>
      </c>
      <c r="T602" s="5">
        <v>0</v>
      </c>
      <c r="U602" s="5">
        <v>4260.1842999999999</v>
      </c>
    </row>
    <row r="603" spans="1:21" x14ac:dyDescent="0.25">
      <c r="A603" s="2">
        <v>3107</v>
      </c>
      <c r="B603" s="3" t="s">
        <v>93</v>
      </c>
      <c r="C603" s="3" t="s">
        <v>76</v>
      </c>
      <c r="D603" s="2">
        <v>31044</v>
      </c>
      <c r="E603" s="3" t="s">
        <v>102</v>
      </c>
      <c r="F603" s="2">
        <v>330220</v>
      </c>
      <c r="G603" s="3" t="s">
        <v>101</v>
      </c>
      <c r="H603" s="2">
        <v>4</v>
      </c>
      <c r="I603" s="2">
        <v>6</v>
      </c>
      <c r="J603" s="2">
        <v>2</v>
      </c>
      <c r="K603" s="3" t="s">
        <v>22</v>
      </c>
      <c r="L603" s="8">
        <v>1</v>
      </c>
      <c r="M603" s="5">
        <v>3692.14</v>
      </c>
      <c r="N603" s="5">
        <v>762.94</v>
      </c>
      <c r="O603" s="8">
        <v>0</v>
      </c>
      <c r="P603" s="5">
        <v>0</v>
      </c>
      <c r="Q603" s="5">
        <v>0</v>
      </c>
      <c r="R603" s="8">
        <v>0</v>
      </c>
      <c r="S603" s="5">
        <v>0</v>
      </c>
      <c r="T603" s="5">
        <v>0</v>
      </c>
      <c r="U603" s="5">
        <v>0</v>
      </c>
    </row>
    <row r="604" spans="1:21" x14ac:dyDescent="0.25">
      <c r="A604" s="2">
        <v>3107</v>
      </c>
      <c r="B604" s="3" t="s">
        <v>93</v>
      </c>
      <c r="C604" s="3" t="s">
        <v>76</v>
      </c>
      <c r="D604" s="2">
        <v>31045</v>
      </c>
      <c r="E604" s="3" t="s">
        <v>76</v>
      </c>
      <c r="F604" s="2">
        <v>310620</v>
      </c>
      <c r="G604" s="3" t="s">
        <v>15</v>
      </c>
      <c r="H604" s="2">
        <v>4</v>
      </c>
      <c r="I604" s="2">
        <v>6</v>
      </c>
      <c r="J604" s="2">
        <v>1</v>
      </c>
      <c r="K604" s="3" t="s">
        <v>16</v>
      </c>
      <c r="L604" s="8">
        <v>2</v>
      </c>
      <c r="M604" s="5">
        <v>27990.41</v>
      </c>
      <c r="N604" s="5">
        <v>19627.52</v>
      </c>
      <c r="O604" s="8">
        <v>1.5</v>
      </c>
      <c r="P604" s="5">
        <v>17264.645400000001</v>
      </c>
      <c r="Q604" s="5">
        <v>776.90880000000004</v>
      </c>
      <c r="R604" s="8">
        <v>1.9999999999999998</v>
      </c>
      <c r="S604" s="5">
        <v>23019.527399999999</v>
      </c>
      <c r="T604" s="5">
        <v>1035.8789999999999</v>
      </c>
      <c r="U604" s="5">
        <v>11509.7637</v>
      </c>
    </row>
    <row r="605" spans="1:21" x14ac:dyDescent="0.25">
      <c r="A605" s="2">
        <v>3107</v>
      </c>
      <c r="B605" s="3" t="s">
        <v>93</v>
      </c>
      <c r="C605" s="3" t="s">
        <v>76</v>
      </c>
      <c r="D605" s="2">
        <v>31045</v>
      </c>
      <c r="E605" s="3" t="s">
        <v>76</v>
      </c>
      <c r="F605" s="2">
        <v>310620</v>
      </c>
      <c r="G605" s="3" t="s">
        <v>15</v>
      </c>
      <c r="H605" s="2">
        <v>4</v>
      </c>
      <c r="I605" s="2">
        <v>6</v>
      </c>
      <c r="J605" s="2">
        <v>3</v>
      </c>
      <c r="K605" s="3" t="s">
        <v>17</v>
      </c>
      <c r="L605" s="8">
        <v>1</v>
      </c>
      <c r="M605" s="5">
        <v>8171.12</v>
      </c>
      <c r="N605" s="5">
        <v>957.44</v>
      </c>
      <c r="O605" s="8">
        <v>0</v>
      </c>
      <c r="P605" s="5">
        <v>0</v>
      </c>
      <c r="Q605" s="5">
        <v>0</v>
      </c>
      <c r="R605" s="8">
        <v>0</v>
      </c>
      <c r="S605" s="5">
        <v>0</v>
      </c>
      <c r="T605" s="5">
        <v>0</v>
      </c>
      <c r="U605" s="5">
        <v>6096.1048000000001</v>
      </c>
    </row>
    <row r="606" spans="1:21" x14ac:dyDescent="0.25">
      <c r="A606" s="2">
        <v>3107</v>
      </c>
      <c r="B606" s="3" t="s">
        <v>93</v>
      </c>
      <c r="C606" s="3" t="s">
        <v>76</v>
      </c>
      <c r="D606" s="2">
        <v>31045</v>
      </c>
      <c r="E606" s="3" t="s">
        <v>76</v>
      </c>
      <c r="F606" s="2">
        <v>313670</v>
      </c>
      <c r="G606" s="3" t="s">
        <v>43</v>
      </c>
      <c r="H606" s="2">
        <v>4</v>
      </c>
      <c r="I606" s="2">
        <v>6</v>
      </c>
      <c r="J606" s="2">
        <v>3</v>
      </c>
      <c r="K606" s="3" t="s">
        <v>17</v>
      </c>
      <c r="L606" s="8">
        <v>2</v>
      </c>
      <c r="M606" s="5">
        <v>12288.48</v>
      </c>
      <c r="N606" s="5">
        <v>1196.8</v>
      </c>
      <c r="O606" s="8">
        <v>0</v>
      </c>
      <c r="P606" s="5">
        <v>0</v>
      </c>
      <c r="Q606" s="5">
        <v>0</v>
      </c>
      <c r="R606" s="8">
        <v>0</v>
      </c>
      <c r="S606" s="5">
        <v>0</v>
      </c>
      <c r="T606" s="5">
        <v>0</v>
      </c>
      <c r="U606" s="5">
        <v>6047.5261</v>
      </c>
    </row>
    <row r="607" spans="1:21" x14ac:dyDescent="0.25">
      <c r="A607" s="2">
        <v>3107</v>
      </c>
      <c r="B607" s="3" t="s">
        <v>93</v>
      </c>
      <c r="C607" s="3" t="s">
        <v>76</v>
      </c>
      <c r="D607" s="2">
        <v>31045</v>
      </c>
      <c r="E607" s="3" t="s">
        <v>76</v>
      </c>
      <c r="F607" s="2">
        <v>313670</v>
      </c>
      <c r="G607" s="3" t="s">
        <v>43</v>
      </c>
      <c r="H607" s="2">
        <v>4</v>
      </c>
      <c r="I607" s="2">
        <v>6</v>
      </c>
      <c r="J607" s="2">
        <v>4</v>
      </c>
      <c r="K607" s="3" t="s">
        <v>18</v>
      </c>
      <c r="L607" s="8">
        <v>0</v>
      </c>
      <c r="M607" s="5">
        <v>0</v>
      </c>
      <c r="N607" s="5">
        <v>0</v>
      </c>
      <c r="O607" s="8">
        <v>6</v>
      </c>
      <c r="P607" s="5">
        <v>28894.422600000002</v>
      </c>
      <c r="Q607" s="5">
        <v>1300.2492</v>
      </c>
      <c r="R607" s="8">
        <v>7.0000000000000009</v>
      </c>
      <c r="S607" s="5">
        <v>33710.159399999997</v>
      </c>
      <c r="T607" s="5">
        <v>1516.9572000000001</v>
      </c>
      <c r="U607" s="5">
        <v>4815.7371000000003</v>
      </c>
    </row>
    <row r="608" spans="1:21" x14ac:dyDescent="0.25">
      <c r="A608" s="2">
        <v>3107</v>
      </c>
      <c r="B608" s="3" t="s">
        <v>93</v>
      </c>
      <c r="C608" s="3" t="s">
        <v>76</v>
      </c>
      <c r="D608" s="2">
        <v>31045</v>
      </c>
      <c r="E608" s="3" t="s">
        <v>76</v>
      </c>
      <c r="F608" s="2">
        <v>314390</v>
      </c>
      <c r="G608" s="3" t="s">
        <v>76</v>
      </c>
      <c r="H608" s="2">
        <v>4</v>
      </c>
      <c r="I608" s="2">
        <v>6</v>
      </c>
      <c r="J608" s="2">
        <v>1</v>
      </c>
      <c r="K608" s="3" t="s">
        <v>16</v>
      </c>
      <c r="L608" s="8">
        <v>30</v>
      </c>
      <c r="M608" s="5">
        <v>243075.52</v>
      </c>
      <c r="N608" s="5">
        <v>20584.96</v>
      </c>
      <c r="O608" s="8">
        <v>31.000000000000004</v>
      </c>
      <c r="P608" s="5">
        <v>246615.6642</v>
      </c>
      <c r="Q608" s="5">
        <v>11097.705</v>
      </c>
      <c r="R608" s="8">
        <v>36</v>
      </c>
      <c r="S608" s="5">
        <v>286392.38400000002</v>
      </c>
      <c r="T608" s="5">
        <v>12887.6574</v>
      </c>
      <c r="U608" s="5">
        <v>7955.3440000000001</v>
      </c>
    </row>
    <row r="609" spans="1:21" x14ac:dyDescent="0.25">
      <c r="A609" s="2">
        <v>3107</v>
      </c>
      <c r="B609" s="3" t="s">
        <v>93</v>
      </c>
      <c r="C609" s="3" t="s">
        <v>76</v>
      </c>
      <c r="D609" s="2">
        <v>31045</v>
      </c>
      <c r="E609" s="3" t="s">
        <v>76</v>
      </c>
      <c r="F609" s="2">
        <v>314390</v>
      </c>
      <c r="G609" s="3" t="s">
        <v>76</v>
      </c>
      <c r="H609" s="2">
        <v>4</v>
      </c>
      <c r="I609" s="2">
        <v>6</v>
      </c>
      <c r="J609" s="2">
        <v>2</v>
      </c>
      <c r="K609" s="3" t="s">
        <v>22</v>
      </c>
      <c r="L609" s="8">
        <v>4</v>
      </c>
      <c r="M609" s="5">
        <v>4720.6400000000003</v>
      </c>
      <c r="N609" s="5">
        <v>0</v>
      </c>
      <c r="O609" s="8">
        <v>8.5</v>
      </c>
      <c r="P609" s="5">
        <v>7848.5249999999996</v>
      </c>
      <c r="Q609" s="5">
        <v>353.18340000000001</v>
      </c>
      <c r="R609" s="8">
        <v>10</v>
      </c>
      <c r="S609" s="5">
        <v>9233.5589999999993</v>
      </c>
      <c r="T609" s="5">
        <v>415.5102</v>
      </c>
      <c r="U609" s="5">
        <v>923.35590000000002</v>
      </c>
    </row>
    <row r="610" spans="1:21" x14ac:dyDescent="0.25">
      <c r="A610" s="2">
        <v>3107</v>
      </c>
      <c r="B610" s="3" t="s">
        <v>93</v>
      </c>
      <c r="C610" s="3" t="s">
        <v>76</v>
      </c>
      <c r="D610" s="2">
        <v>31045</v>
      </c>
      <c r="E610" s="3" t="s">
        <v>76</v>
      </c>
      <c r="F610" s="2">
        <v>314390</v>
      </c>
      <c r="G610" s="3" t="s">
        <v>76</v>
      </c>
      <c r="H610" s="2">
        <v>4</v>
      </c>
      <c r="I610" s="2">
        <v>6</v>
      </c>
      <c r="J610" s="2">
        <v>3</v>
      </c>
      <c r="K610" s="3" t="s">
        <v>17</v>
      </c>
      <c r="L610" s="8">
        <v>38</v>
      </c>
      <c r="M610" s="5">
        <v>206536.5</v>
      </c>
      <c r="N610" s="5">
        <v>39255.040000000001</v>
      </c>
      <c r="O610" s="8">
        <v>31.999999999999996</v>
      </c>
      <c r="P610" s="5">
        <v>179554.9374</v>
      </c>
      <c r="Q610" s="5">
        <v>8079.9719999999998</v>
      </c>
      <c r="R610" s="8">
        <v>38</v>
      </c>
      <c r="S610" s="5">
        <v>213221.48819999999</v>
      </c>
      <c r="T610" s="5">
        <v>9594.9671999999991</v>
      </c>
      <c r="U610" s="5">
        <v>5611.0918000000001</v>
      </c>
    </row>
    <row r="611" spans="1:21" x14ac:dyDescent="0.25">
      <c r="A611" s="2">
        <v>3107</v>
      </c>
      <c r="B611" s="3" t="s">
        <v>93</v>
      </c>
      <c r="C611" s="3" t="s">
        <v>76</v>
      </c>
      <c r="D611" s="2">
        <v>31045</v>
      </c>
      <c r="E611" s="3" t="s">
        <v>76</v>
      </c>
      <c r="F611" s="2">
        <v>314390</v>
      </c>
      <c r="G611" s="3" t="s">
        <v>76</v>
      </c>
      <c r="H611" s="2">
        <v>4</v>
      </c>
      <c r="I611" s="2">
        <v>6</v>
      </c>
      <c r="J611" s="2">
        <v>5</v>
      </c>
      <c r="K611" s="3" t="s">
        <v>20</v>
      </c>
      <c r="L611" s="8">
        <v>19</v>
      </c>
      <c r="M611" s="5">
        <v>57076.97</v>
      </c>
      <c r="N611" s="5">
        <v>0</v>
      </c>
      <c r="O611" s="8">
        <v>2.5</v>
      </c>
      <c r="P611" s="5">
        <v>10650.460800000001</v>
      </c>
      <c r="Q611" s="5">
        <v>479.27100000000002</v>
      </c>
      <c r="R611" s="8">
        <v>3</v>
      </c>
      <c r="S611" s="5">
        <v>12780.552600000001</v>
      </c>
      <c r="T611" s="5">
        <v>575.12459999999999</v>
      </c>
      <c r="U611" s="5">
        <v>4260.1842999999999</v>
      </c>
    </row>
    <row r="612" spans="1:21" x14ac:dyDescent="0.25">
      <c r="A612" s="2">
        <v>3107</v>
      </c>
      <c r="B612" s="3" t="s">
        <v>93</v>
      </c>
      <c r="C612" s="3" t="s">
        <v>76</v>
      </c>
      <c r="D612" s="2">
        <v>31045</v>
      </c>
      <c r="E612" s="3" t="s">
        <v>76</v>
      </c>
      <c r="F612" s="2">
        <v>330455</v>
      </c>
      <c r="G612" s="3" t="s">
        <v>103</v>
      </c>
      <c r="H612" s="2">
        <v>4</v>
      </c>
      <c r="I612" s="2">
        <v>6</v>
      </c>
      <c r="J612" s="2">
        <v>1</v>
      </c>
      <c r="K612" s="3" t="s">
        <v>16</v>
      </c>
      <c r="L612" s="8">
        <v>1</v>
      </c>
      <c r="M612" s="5">
        <v>10149.35</v>
      </c>
      <c r="N612" s="5">
        <v>0</v>
      </c>
      <c r="O612" s="8">
        <v>0</v>
      </c>
      <c r="P612" s="5">
        <v>0</v>
      </c>
      <c r="Q612" s="5">
        <v>0</v>
      </c>
      <c r="R612" s="8">
        <v>0</v>
      </c>
      <c r="S612" s="5">
        <v>0</v>
      </c>
      <c r="T612" s="5">
        <v>0</v>
      </c>
      <c r="U612" s="5">
        <v>0</v>
      </c>
    </row>
    <row r="613" spans="1:21" x14ac:dyDescent="0.25">
      <c r="A613" s="2">
        <v>3107</v>
      </c>
      <c r="B613" s="3" t="s">
        <v>93</v>
      </c>
      <c r="C613" s="3" t="s">
        <v>76</v>
      </c>
      <c r="D613" s="2">
        <v>31045</v>
      </c>
      <c r="E613" s="3" t="s">
        <v>76</v>
      </c>
      <c r="F613" s="2">
        <v>355030</v>
      </c>
      <c r="G613" s="3" t="s">
        <v>30</v>
      </c>
      <c r="H613" s="2">
        <v>4</v>
      </c>
      <c r="I613" s="2">
        <v>6</v>
      </c>
      <c r="J613" s="2">
        <v>3</v>
      </c>
      <c r="K613" s="3" t="s">
        <v>17</v>
      </c>
      <c r="L613" s="8">
        <v>1</v>
      </c>
      <c r="M613" s="5">
        <v>6848.63</v>
      </c>
      <c r="N613" s="5">
        <v>0</v>
      </c>
      <c r="O613" s="8">
        <v>0</v>
      </c>
      <c r="P613" s="5">
        <v>0</v>
      </c>
      <c r="Q613" s="5">
        <v>0</v>
      </c>
      <c r="R613" s="8">
        <v>0</v>
      </c>
      <c r="S613" s="5">
        <v>0</v>
      </c>
      <c r="T613" s="5">
        <v>0</v>
      </c>
      <c r="U613" s="5">
        <v>0</v>
      </c>
    </row>
    <row r="614" spans="1:21" x14ac:dyDescent="0.25">
      <c r="A614" s="2">
        <v>3107</v>
      </c>
      <c r="B614" s="3" t="s">
        <v>93</v>
      </c>
      <c r="C614" s="3" t="s">
        <v>76</v>
      </c>
      <c r="D614" s="2">
        <v>31048</v>
      </c>
      <c r="E614" s="3" t="s">
        <v>104</v>
      </c>
      <c r="F614" s="2">
        <v>310620</v>
      </c>
      <c r="G614" s="3" t="s">
        <v>15</v>
      </c>
      <c r="H614" s="2">
        <v>4</v>
      </c>
      <c r="I614" s="2">
        <v>6</v>
      </c>
      <c r="J614" s="2">
        <v>1</v>
      </c>
      <c r="K614" s="3" t="s">
        <v>16</v>
      </c>
      <c r="L614" s="8">
        <v>1</v>
      </c>
      <c r="M614" s="5">
        <v>44971.59</v>
      </c>
      <c r="N614" s="5">
        <v>0</v>
      </c>
      <c r="O614" s="8">
        <v>3</v>
      </c>
      <c r="P614" s="5">
        <v>34529.291400000002</v>
      </c>
      <c r="Q614" s="5">
        <v>1553.8181999999999</v>
      </c>
      <c r="R614" s="8">
        <v>3.5000000000000004</v>
      </c>
      <c r="S614" s="5">
        <v>40284.1728</v>
      </c>
      <c r="T614" s="5">
        <v>1812.7878000000001</v>
      </c>
      <c r="U614" s="5">
        <v>11509.7637</v>
      </c>
    </row>
    <row r="615" spans="1:21" x14ac:dyDescent="0.25">
      <c r="A615" s="2">
        <v>3107</v>
      </c>
      <c r="B615" s="3" t="s">
        <v>93</v>
      </c>
      <c r="C615" s="3" t="s">
        <v>76</v>
      </c>
      <c r="D615" s="2">
        <v>31048</v>
      </c>
      <c r="E615" s="3" t="s">
        <v>104</v>
      </c>
      <c r="F615" s="2">
        <v>310620</v>
      </c>
      <c r="G615" s="3" t="s">
        <v>15</v>
      </c>
      <c r="H615" s="2">
        <v>4</v>
      </c>
      <c r="I615" s="2">
        <v>6</v>
      </c>
      <c r="J615" s="2">
        <v>2</v>
      </c>
      <c r="K615" s="3" t="s">
        <v>22</v>
      </c>
      <c r="L615" s="8">
        <v>1</v>
      </c>
      <c r="M615" s="5">
        <v>1924.21</v>
      </c>
      <c r="N615" s="5">
        <v>478.72</v>
      </c>
      <c r="O615" s="8">
        <v>0</v>
      </c>
      <c r="P615" s="5">
        <v>0</v>
      </c>
      <c r="Q615" s="5">
        <v>0</v>
      </c>
      <c r="R615" s="8">
        <v>0</v>
      </c>
      <c r="S615" s="5">
        <v>0</v>
      </c>
      <c r="T615" s="5">
        <v>0</v>
      </c>
      <c r="U615" s="5">
        <v>1549.6860999999999</v>
      </c>
    </row>
    <row r="616" spans="1:21" x14ac:dyDescent="0.25">
      <c r="A616" s="2">
        <v>3107</v>
      </c>
      <c r="B616" s="3" t="s">
        <v>93</v>
      </c>
      <c r="C616" s="3" t="s">
        <v>76</v>
      </c>
      <c r="D616" s="2">
        <v>31048</v>
      </c>
      <c r="E616" s="3" t="s">
        <v>104</v>
      </c>
      <c r="F616" s="2">
        <v>310620</v>
      </c>
      <c r="G616" s="3" t="s">
        <v>15</v>
      </c>
      <c r="H616" s="2">
        <v>4</v>
      </c>
      <c r="I616" s="2">
        <v>6</v>
      </c>
      <c r="J616" s="2">
        <v>3</v>
      </c>
      <c r="K616" s="3" t="s">
        <v>17</v>
      </c>
      <c r="L616" s="8">
        <v>1</v>
      </c>
      <c r="M616" s="5">
        <v>4025.12</v>
      </c>
      <c r="N616" s="5">
        <v>957.44</v>
      </c>
      <c r="O616" s="8">
        <v>0</v>
      </c>
      <c r="P616" s="5">
        <v>0</v>
      </c>
      <c r="Q616" s="5">
        <v>0</v>
      </c>
      <c r="R616" s="8">
        <v>0</v>
      </c>
      <c r="S616" s="5">
        <v>0</v>
      </c>
      <c r="T616" s="5">
        <v>0</v>
      </c>
      <c r="U616" s="5">
        <v>6096.1048000000001</v>
      </c>
    </row>
    <row r="617" spans="1:21" x14ac:dyDescent="0.25">
      <c r="A617" s="2">
        <v>3107</v>
      </c>
      <c r="B617" s="3" t="s">
        <v>93</v>
      </c>
      <c r="C617" s="3" t="s">
        <v>76</v>
      </c>
      <c r="D617" s="2">
        <v>31048</v>
      </c>
      <c r="E617" s="3" t="s">
        <v>104</v>
      </c>
      <c r="F617" s="2">
        <v>310620</v>
      </c>
      <c r="G617" s="3" t="s">
        <v>15</v>
      </c>
      <c r="H617" s="2">
        <v>4</v>
      </c>
      <c r="I617" s="2">
        <v>6</v>
      </c>
      <c r="J617" s="2">
        <v>4</v>
      </c>
      <c r="K617" s="3" t="s">
        <v>18</v>
      </c>
      <c r="L617" s="8">
        <v>1</v>
      </c>
      <c r="M617" s="5">
        <v>3084.7</v>
      </c>
      <c r="N617" s="5">
        <v>0</v>
      </c>
      <c r="O617" s="8">
        <v>0</v>
      </c>
      <c r="P617" s="5">
        <v>0</v>
      </c>
      <c r="Q617" s="5">
        <v>0</v>
      </c>
      <c r="R617" s="8">
        <v>0</v>
      </c>
      <c r="S617" s="5">
        <v>0</v>
      </c>
      <c r="T617" s="5">
        <v>0</v>
      </c>
      <c r="U617" s="5">
        <v>4814.8932000000004</v>
      </c>
    </row>
    <row r="618" spans="1:21" x14ac:dyDescent="0.25">
      <c r="A618" s="2">
        <v>3107</v>
      </c>
      <c r="B618" s="3" t="s">
        <v>93</v>
      </c>
      <c r="C618" s="3" t="s">
        <v>76</v>
      </c>
      <c r="D618" s="2">
        <v>31048</v>
      </c>
      <c r="E618" s="3" t="s">
        <v>104</v>
      </c>
      <c r="F618" s="2">
        <v>313670</v>
      </c>
      <c r="G618" s="3" t="s">
        <v>43</v>
      </c>
      <c r="H618" s="2">
        <v>4</v>
      </c>
      <c r="I618" s="2">
        <v>6</v>
      </c>
      <c r="J618" s="2">
        <v>1</v>
      </c>
      <c r="K618" s="3" t="s">
        <v>16</v>
      </c>
      <c r="L618" s="8">
        <v>43</v>
      </c>
      <c r="M618" s="5">
        <v>422984.12</v>
      </c>
      <c r="N618" s="5">
        <v>69821.27</v>
      </c>
      <c r="O618" s="8">
        <v>27</v>
      </c>
      <c r="P618" s="5">
        <v>267060.72840000002</v>
      </c>
      <c r="Q618" s="5">
        <v>12017.733</v>
      </c>
      <c r="R618" s="8">
        <v>31.5</v>
      </c>
      <c r="S618" s="5">
        <v>311570.84999999998</v>
      </c>
      <c r="T618" s="5">
        <v>14020.688399999999</v>
      </c>
      <c r="U618" s="5">
        <v>9891.1381000000001</v>
      </c>
    </row>
    <row r="619" spans="1:21" x14ac:dyDescent="0.25">
      <c r="A619" s="2">
        <v>3107</v>
      </c>
      <c r="B619" s="3" t="s">
        <v>93</v>
      </c>
      <c r="C619" s="3" t="s">
        <v>76</v>
      </c>
      <c r="D619" s="2">
        <v>31048</v>
      </c>
      <c r="E619" s="3" t="s">
        <v>104</v>
      </c>
      <c r="F619" s="2">
        <v>313670</v>
      </c>
      <c r="G619" s="3" t="s">
        <v>43</v>
      </c>
      <c r="H619" s="2">
        <v>4</v>
      </c>
      <c r="I619" s="2">
        <v>6</v>
      </c>
      <c r="J619" s="2">
        <v>2</v>
      </c>
      <c r="K619" s="3" t="s">
        <v>22</v>
      </c>
      <c r="L619" s="8">
        <v>1</v>
      </c>
      <c r="M619" s="5">
        <v>3910.79</v>
      </c>
      <c r="N619" s="5">
        <v>1795.2</v>
      </c>
      <c r="O619" s="8">
        <v>7.5</v>
      </c>
      <c r="P619" s="5">
        <v>11256.398999999999</v>
      </c>
      <c r="Q619" s="5">
        <v>506.53800000000001</v>
      </c>
      <c r="R619" s="8">
        <v>9</v>
      </c>
      <c r="S619" s="5">
        <v>13507.6788</v>
      </c>
      <c r="T619" s="5">
        <v>607.84559999999999</v>
      </c>
      <c r="U619" s="5">
        <v>1500.8532</v>
      </c>
    </row>
    <row r="620" spans="1:21" x14ac:dyDescent="0.25">
      <c r="A620" s="2">
        <v>3107</v>
      </c>
      <c r="B620" s="3" t="s">
        <v>93</v>
      </c>
      <c r="C620" s="3" t="s">
        <v>76</v>
      </c>
      <c r="D620" s="2">
        <v>31048</v>
      </c>
      <c r="E620" s="3" t="s">
        <v>104</v>
      </c>
      <c r="F620" s="2">
        <v>313670</v>
      </c>
      <c r="G620" s="3" t="s">
        <v>43</v>
      </c>
      <c r="H620" s="2">
        <v>4</v>
      </c>
      <c r="I620" s="2">
        <v>6</v>
      </c>
      <c r="J620" s="2">
        <v>3</v>
      </c>
      <c r="K620" s="3" t="s">
        <v>17</v>
      </c>
      <c r="L620" s="8">
        <v>59</v>
      </c>
      <c r="M620" s="5">
        <v>355048.24</v>
      </c>
      <c r="N620" s="5">
        <v>49666.93</v>
      </c>
      <c r="O620" s="8">
        <v>28.5</v>
      </c>
      <c r="P620" s="5">
        <v>172354.49400000001</v>
      </c>
      <c r="Q620" s="5">
        <v>7755.9521999999997</v>
      </c>
      <c r="R620" s="8">
        <v>34</v>
      </c>
      <c r="S620" s="5">
        <v>205615.88759999999</v>
      </c>
      <c r="T620" s="5">
        <v>9252.7152000000006</v>
      </c>
      <c r="U620" s="5">
        <v>6047.5261</v>
      </c>
    </row>
    <row r="621" spans="1:21" x14ac:dyDescent="0.25">
      <c r="A621" s="2">
        <v>3107</v>
      </c>
      <c r="B621" s="3" t="s">
        <v>93</v>
      </c>
      <c r="C621" s="3" t="s">
        <v>76</v>
      </c>
      <c r="D621" s="2">
        <v>31048</v>
      </c>
      <c r="E621" s="3" t="s">
        <v>104</v>
      </c>
      <c r="F621" s="2">
        <v>313670</v>
      </c>
      <c r="G621" s="3" t="s">
        <v>43</v>
      </c>
      <c r="H621" s="2">
        <v>4</v>
      </c>
      <c r="I621" s="2">
        <v>6</v>
      </c>
      <c r="J621" s="2">
        <v>4</v>
      </c>
      <c r="K621" s="3" t="s">
        <v>18</v>
      </c>
      <c r="L621" s="8">
        <v>1</v>
      </c>
      <c r="M621" s="5">
        <v>4353.72</v>
      </c>
      <c r="N621" s="5">
        <v>0</v>
      </c>
      <c r="O621" s="8">
        <v>10.5</v>
      </c>
      <c r="P621" s="5">
        <v>50565.239399999999</v>
      </c>
      <c r="Q621" s="5">
        <v>2275.4358000000002</v>
      </c>
      <c r="R621" s="8">
        <v>12</v>
      </c>
      <c r="S621" s="5">
        <v>57788.845200000003</v>
      </c>
      <c r="T621" s="5">
        <v>2600.4978000000001</v>
      </c>
      <c r="U621" s="5">
        <v>4815.7371000000003</v>
      </c>
    </row>
    <row r="622" spans="1:21" x14ac:dyDescent="0.25">
      <c r="A622" s="2">
        <v>3107</v>
      </c>
      <c r="B622" s="3" t="s">
        <v>93</v>
      </c>
      <c r="C622" s="3" t="s">
        <v>76</v>
      </c>
      <c r="D622" s="2">
        <v>31048</v>
      </c>
      <c r="E622" s="3" t="s">
        <v>104</v>
      </c>
      <c r="F622" s="2">
        <v>313670</v>
      </c>
      <c r="G622" s="3" t="s">
        <v>43</v>
      </c>
      <c r="H622" s="2">
        <v>4</v>
      </c>
      <c r="I622" s="2">
        <v>6</v>
      </c>
      <c r="J622" s="2">
        <v>5</v>
      </c>
      <c r="K622" s="3" t="s">
        <v>20</v>
      </c>
      <c r="L622" s="8">
        <v>10</v>
      </c>
      <c r="M622" s="5">
        <v>45312.6</v>
      </c>
      <c r="N622" s="5">
        <v>0</v>
      </c>
      <c r="O622" s="8">
        <v>2.5</v>
      </c>
      <c r="P622" s="5">
        <v>12857.206200000001</v>
      </c>
      <c r="Q622" s="5">
        <v>578.57399999999996</v>
      </c>
      <c r="R622" s="8">
        <v>3</v>
      </c>
      <c r="S622" s="5">
        <v>15428.647800000001</v>
      </c>
      <c r="T622" s="5">
        <v>694.2894</v>
      </c>
      <c r="U622" s="5">
        <v>5142.8825999999999</v>
      </c>
    </row>
    <row r="623" spans="1:21" x14ac:dyDescent="0.25">
      <c r="A623" s="2">
        <v>3107</v>
      </c>
      <c r="B623" s="3" t="s">
        <v>93</v>
      </c>
      <c r="C623" s="3" t="s">
        <v>76</v>
      </c>
      <c r="D623" s="2">
        <v>31048</v>
      </c>
      <c r="E623" s="3" t="s">
        <v>104</v>
      </c>
      <c r="F623" s="2">
        <v>314390</v>
      </c>
      <c r="G623" s="3" t="s">
        <v>76</v>
      </c>
      <c r="H623" s="2">
        <v>4</v>
      </c>
      <c r="I623" s="2">
        <v>6</v>
      </c>
      <c r="J623" s="2">
        <v>1</v>
      </c>
      <c r="K623" s="3" t="s">
        <v>16</v>
      </c>
      <c r="L623" s="8">
        <v>2</v>
      </c>
      <c r="M623" s="5">
        <v>13865.77</v>
      </c>
      <c r="N623" s="5">
        <v>11489.28</v>
      </c>
      <c r="O623" s="8">
        <v>27.499999999999996</v>
      </c>
      <c r="P623" s="5">
        <v>218771.95980000001</v>
      </c>
      <c r="Q623" s="5">
        <v>9844.7381999999998</v>
      </c>
      <c r="R623" s="8">
        <v>32.5</v>
      </c>
      <c r="S623" s="5">
        <v>258548.6802</v>
      </c>
      <c r="T623" s="5">
        <v>11634.6906</v>
      </c>
      <c r="U623" s="5">
        <v>7955.3440000000001</v>
      </c>
    </row>
    <row r="624" spans="1:21" x14ac:dyDescent="0.25">
      <c r="A624" s="2">
        <v>3107</v>
      </c>
      <c r="B624" s="3" t="s">
        <v>93</v>
      </c>
      <c r="C624" s="3" t="s">
        <v>76</v>
      </c>
      <c r="D624" s="2">
        <v>31048</v>
      </c>
      <c r="E624" s="3" t="s">
        <v>104</v>
      </c>
      <c r="F624" s="2">
        <v>314390</v>
      </c>
      <c r="G624" s="3" t="s">
        <v>76</v>
      </c>
      <c r="H624" s="2">
        <v>4</v>
      </c>
      <c r="I624" s="2">
        <v>6</v>
      </c>
      <c r="J624" s="2">
        <v>2</v>
      </c>
      <c r="K624" s="3" t="s">
        <v>22</v>
      </c>
      <c r="L624" s="8">
        <v>1</v>
      </c>
      <c r="M624" s="5">
        <v>428.64</v>
      </c>
      <c r="N624" s="5">
        <v>0</v>
      </c>
      <c r="O624" s="8">
        <v>7.5</v>
      </c>
      <c r="P624" s="5">
        <v>6925.1693999999998</v>
      </c>
      <c r="Q624" s="5">
        <v>311.63279999999997</v>
      </c>
      <c r="R624" s="8">
        <v>9</v>
      </c>
      <c r="S624" s="5">
        <v>8310.2034000000003</v>
      </c>
      <c r="T624" s="5">
        <v>373.959</v>
      </c>
      <c r="U624" s="5">
        <v>923.35590000000002</v>
      </c>
    </row>
    <row r="625" spans="1:21" x14ac:dyDescent="0.25">
      <c r="A625" s="2">
        <v>3107</v>
      </c>
      <c r="B625" s="3" t="s">
        <v>93</v>
      </c>
      <c r="C625" s="3" t="s">
        <v>76</v>
      </c>
      <c r="D625" s="2">
        <v>31048</v>
      </c>
      <c r="E625" s="3" t="s">
        <v>104</v>
      </c>
      <c r="F625" s="2">
        <v>314390</v>
      </c>
      <c r="G625" s="3" t="s">
        <v>76</v>
      </c>
      <c r="H625" s="2">
        <v>4</v>
      </c>
      <c r="I625" s="2">
        <v>6</v>
      </c>
      <c r="J625" s="2">
        <v>3</v>
      </c>
      <c r="K625" s="3" t="s">
        <v>17</v>
      </c>
      <c r="L625" s="8">
        <v>12</v>
      </c>
      <c r="M625" s="5">
        <v>60995.53</v>
      </c>
      <c r="N625" s="5">
        <v>6702.08</v>
      </c>
      <c r="O625" s="8">
        <v>28.5</v>
      </c>
      <c r="P625" s="5">
        <v>159916.11660000001</v>
      </c>
      <c r="Q625" s="5">
        <v>7196.2254000000003</v>
      </c>
      <c r="R625" s="8">
        <v>33.5</v>
      </c>
      <c r="S625" s="5">
        <v>187971.5754</v>
      </c>
      <c r="T625" s="5">
        <v>8458.7207999999991</v>
      </c>
      <c r="U625" s="5">
        <v>5611.0918000000001</v>
      </c>
    </row>
    <row r="626" spans="1:21" x14ac:dyDescent="0.25">
      <c r="A626" s="2">
        <v>3107</v>
      </c>
      <c r="B626" s="3" t="s">
        <v>93</v>
      </c>
      <c r="C626" s="3" t="s">
        <v>76</v>
      </c>
      <c r="D626" s="2">
        <v>31048</v>
      </c>
      <c r="E626" s="3" t="s">
        <v>104</v>
      </c>
      <c r="F626" s="2">
        <v>314390</v>
      </c>
      <c r="G626" s="3" t="s">
        <v>76</v>
      </c>
      <c r="H626" s="2">
        <v>4</v>
      </c>
      <c r="I626" s="2">
        <v>6</v>
      </c>
      <c r="J626" s="2">
        <v>5</v>
      </c>
      <c r="K626" s="3" t="s">
        <v>20</v>
      </c>
      <c r="L626" s="8">
        <v>1</v>
      </c>
      <c r="M626" s="5">
        <v>4354.74</v>
      </c>
      <c r="N626" s="5">
        <v>0</v>
      </c>
      <c r="O626" s="8">
        <v>1.9999999999999998</v>
      </c>
      <c r="P626" s="5">
        <v>8520.3683999999994</v>
      </c>
      <c r="Q626" s="5">
        <v>383.41680000000002</v>
      </c>
      <c r="R626" s="8">
        <v>1.9999999999999998</v>
      </c>
      <c r="S626" s="5">
        <v>8520.3683999999994</v>
      </c>
      <c r="T626" s="5">
        <v>383.41680000000002</v>
      </c>
      <c r="U626" s="5">
        <v>4260.1842999999999</v>
      </c>
    </row>
    <row r="627" spans="1:21" x14ac:dyDescent="0.25">
      <c r="A627" s="2">
        <v>3107</v>
      </c>
      <c r="B627" s="3" t="s">
        <v>93</v>
      </c>
      <c r="C627" s="3" t="s">
        <v>76</v>
      </c>
      <c r="D627" s="2">
        <v>31048</v>
      </c>
      <c r="E627" s="3" t="s">
        <v>104</v>
      </c>
      <c r="F627" s="2">
        <v>315210</v>
      </c>
      <c r="G627" s="3" t="s">
        <v>90</v>
      </c>
      <c r="H627" s="2">
        <v>4</v>
      </c>
      <c r="I627" s="2">
        <v>6</v>
      </c>
      <c r="J627" s="2">
        <v>3</v>
      </c>
      <c r="K627" s="3" t="s">
        <v>17</v>
      </c>
      <c r="L627" s="8">
        <v>1</v>
      </c>
      <c r="M627" s="5">
        <v>5150.09</v>
      </c>
      <c r="N627" s="5">
        <v>0</v>
      </c>
      <c r="O627" s="8">
        <v>0</v>
      </c>
      <c r="P627" s="5">
        <v>0</v>
      </c>
      <c r="Q627" s="5">
        <v>0</v>
      </c>
      <c r="R627" s="8">
        <v>0</v>
      </c>
      <c r="S627" s="5">
        <v>0</v>
      </c>
      <c r="T627" s="5">
        <v>0</v>
      </c>
      <c r="U627" s="5">
        <v>6258.1743999999999</v>
      </c>
    </row>
    <row r="628" spans="1:21" x14ac:dyDescent="0.25">
      <c r="A628" s="2">
        <v>3108</v>
      </c>
      <c r="B628" s="3" t="s">
        <v>105</v>
      </c>
      <c r="C628" s="3" t="s">
        <v>69</v>
      </c>
      <c r="D628" s="2">
        <v>31049</v>
      </c>
      <c r="E628" s="3" t="s">
        <v>106</v>
      </c>
      <c r="F628" s="2">
        <v>310620</v>
      </c>
      <c r="G628" s="3" t="s">
        <v>15</v>
      </c>
      <c r="H628" s="2">
        <v>4</v>
      </c>
      <c r="I628" s="2">
        <v>6</v>
      </c>
      <c r="J628" s="2">
        <v>1</v>
      </c>
      <c r="K628" s="3" t="s">
        <v>16</v>
      </c>
      <c r="L628" s="8">
        <v>4</v>
      </c>
      <c r="M628" s="5">
        <v>136371.76</v>
      </c>
      <c r="N628" s="5">
        <v>0</v>
      </c>
      <c r="O628" s="8">
        <v>2.5</v>
      </c>
      <c r="P628" s="5">
        <v>28774.4094</v>
      </c>
      <c r="Q628" s="5">
        <v>1294.8486</v>
      </c>
      <c r="R628" s="8">
        <v>3</v>
      </c>
      <c r="S628" s="5">
        <v>34529.291400000002</v>
      </c>
      <c r="T628" s="5">
        <v>1553.8181999999999</v>
      </c>
      <c r="U628" s="5">
        <v>11509.7637</v>
      </c>
    </row>
    <row r="629" spans="1:21" x14ac:dyDescent="0.25">
      <c r="A629" s="2">
        <v>3108</v>
      </c>
      <c r="B629" s="3" t="s">
        <v>105</v>
      </c>
      <c r="C629" s="3" t="s">
        <v>69</v>
      </c>
      <c r="D629" s="2">
        <v>31049</v>
      </c>
      <c r="E629" s="3" t="s">
        <v>106</v>
      </c>
      <c r="F629" s="2">
        <v>310620</v>
      </c>
      <c r="G629" s="3" t="s">
        <v>15</v>
      </c>
      <c r="H629" s="2">
        <v>4</v>
      </c>
      <c r="I629" s="2">
        <v>6</v>
      </c>
      <c r="J629" s="2">
        <v>2</v>
      </c>
      <c r="K629" s="3" t="s">
        <v>22</v>
      </c>
      <c r="L629" s="8">
        <v>1</v>
      </c>
      <c r="M629" s="5">
        <v>492.76</v>
      </c>
      <c r="N629" s="5">
        <v>0</v>
      </c>
      <c r="O629" s="8">
        <v>0</v>
      </c>
      <c r="P629" s="5">
        <v>0</v>
      </c>
      <c r="Q629" s="5">
        <v>0</v>
      </c>
      <c r="R629" s="8">
        <v>0</v>
      </c>
      <c r="S629" s="5">
        <v>0</v>
      </c>
      <c r="T629" s="5">
        <v>0</v>
      </c>
      <c r="U629" s="5">
        <v>1549.6860999999999</v>
      </c>
    </row>
    <row r="630" spans="1:21" x14ac:dyDescent="0.25">
      <c r="A630" s="2">
        <v>3108</v>
      </c>
      <c r="B630" s="3" t="s">
        <v>105</v>
      </c>
      <c r="C630" s="3" t="s">
        <v>69</v>
      </c>
      <c r="D630" s="2">
        <v>31049</v>
      </c>
      <c r="E630" s="3" t="s">
        <v>106</v>
      </c>
      <c r="F630" s="2">
        <v>310620</v>
      </c>
      <c r="G630" s="3" t="s">
        <v>15</v>
      </c>
      <c r="H630" s="2">
        <v>4</v>
      </c>
      <c r="I630" s="2">
        <v>6</v>
      </c>
      <c r="J630" s="2">
        <v>5</v>
      </c>
      <c r="K630" s="3" t="s">
        <v>20</v>
      </c>
      <c r="L630" s="8">
        <v>4</v>
      </c>
      <c r="M630" s="5">
        <v>16211.31</v>
      </c>
      <c r="N630" s="5">
        <v>0</v>
      </c>
      <c r="O630" s="8">
        <v>3.5000000000000004</v>
      </c>
      <c r="P630" s="5">
        <v>15205.6836</v>
      </c>
      <c r="Q630" s="5">
        <v>684.25559999999996</v>
      </c>
      <c r="R630" s="8">
        <v>3.9999999999999996</v>
      </c>
      <c r="S630" s="5">
        <v>17377.924200000001</v>
      </c>
      <c r="T630" s="5">
        <v>782.00639999999999</v>
      </c>
      <c r="U630" s="5">
        <v>4344.4811</v>
      </c>
    </row>
    <row r="631" spans="1:21" x14ac:dyDescent="0.25">
      <c r="A631" s="2">
        <v>3108</v>
      </c>
      <c r="B631" s="3" t="s">
        <v>105</v>
      </c>
      <c r="C631" s="3" t="s">
        <v>69</v>
      </c>
      <c r="D631" s="2">
        <v>31049</v>
      </c>
      <c r="E631" s="3" t="s">
        <v>106</v>
      </c>
      <c r="F631" s="2">
        <v>314330</v>
      </c>
      <c r="G631" s="3" t="s">
        <v>69</v>
      </c>
      <c r="H631" s="2">
        <v>4</v>
      </c>
      <c r="I631" s="2">
        <v>6</v>
      </c>
      <c r="J631" s="2">
        <v>1</v>
      </c>
      <c r="K631" s="3" t="s">
        <v>16</v>
      </c>
      <c r="L631" s="8">
        <v>71</v>
      </c>
      <c r="M631" s="5">
        <v>634622.25</v>
      </c>
      <c r="N631" s="5">
        <v>84948.83</v>
      </c>
      <c r="O631" s="8">
        <v>44.5</v>
      </c>
      <c r="P631" s="5">
        <v>395950.86300000001</v>
      </c>
      <c r="Q631" s="5">
        <v>17817.789000000001</v>
      </c>
      <c r="R631" s="8">
        <v>52.5</v>
      </c>
      <c r="S631" s="5">
        <v>467133.04080000002</v>
      </c>
      <c r="T631" s="5">
        <v>21020.986799999999</v>
      </c>
      <c r="U631" s="5">
        <v>8897.7721999999994</v>
      </c>
    </row>
    <row r="632" spans="1:21" x14ac:dyDescent="0.25">
      <c r="A632" s="2">
        <v>3108</v>
      </c>
      <c r="B632" s="3" t="s">
        <v>105</v>
      </c>
      <c r="C632" s="3" t="s">
        <v>69</v>
      </c>
      <c r="D632" s="2">
        <v>31049</v>
      </c>
      <c r="E632" s="3" t="s">
        <v>106</v>
      </c>
      <c r="F632" s="2">
        <v>314330</v>
      </c>
      <c r="G632" s="3" t="s">
        <v>69</v>
      </c>
      <c r="H632" s="2">
        <v>4</v>
      </c>
      <c r="I632" s="2">
        <v>6</v>
      </c>
      <c r="J632" s="2">
        <v>2</v>
      </c>
      <c r="K632" s="3" t="s">
        <v>22</v>
      </c>
      <c r="L632" s="8">
        <v>3</v>
      </c>
      <c r="M632" s="5">
        <v>4940.7700000000004</v>
      </c>
      <c r="N632" s="5">
        <v>0</v>
      </c>
      <c r="O632" s="8">
        <v>12.500000000000002</v>
      </c>
      <c r="P632" s="5">
        <v>20689.159800000001</v>
      </c>
      <c r="Q632" s="5">
        <v>931.01220000000001</v>
      </c>
      <c r="R632" s="8">
        <v>14.499999999999998</v>
      </c>
      <c r="S632" s="5">
        <v>23999.425800000001</v>
      </c>
      <c r="T632" s="5">
        <v>1079.9742000000001</v>
      </c>
      <c r="U632" s="5">
        <v>1655.1328000000001</v>
      </c>
    </row>
    <row r="633" spans="1:21" x14ac:dyDescent="0.25">
      <c r="A633" s="2">
        <v>3108</v>
      </c>
      <c r="B633" s="3" t="s">
        <v>105</v>
      </c>
      <c r="C633" s="3" t="s">
        <v>69</v>
      </c>
      <c r="D633" s="2">
        <v>31049</v>
      </c>
      <c r="E633" s="3" t="s">
        <v>106</v>
      </c>
      <c r="F633" s="2">
        <v>314330</v>
      </c>
      <c r="G633" s="3" t="s">
        <v>69</v>
      </c>
      <c r="H633" s="2">
        <v>4</v>
      </c>
      <c r="I633" s="2">
        <v>6</v>
      </c>
      <c r="J633" s="2">
        <v>3</v>
      </c>
      <c r="K633" s="3" t="s">
        <v>17</v>
      </c>
      <c r="L633" s="8">
        <v>41</v>
      </c>
      <c r="M633" s="5">
        <v>218455.67999999999</v>
      </c>
      <c r="N633" s="5">
        <v>47153.919999999998</v>
      </c>
      <c r="O633" s="8">
        <v>47</v>
      </c>
      <c r="P633" s="5">
        <v>273919.5906</v>
      </c>
      <c r="Q633" s="5">
        <v>12326.3814</v>
      </c>
      <c r="R633" s="8">
        <v>54.999999999999993</v>
      </c>
      <c r="S633" s="5">
        <v>320544.2022</v>
      </c>
      <c r="T633" s="5">
        <v>14424.489</v>
      </c>
      <c r="U633" s="5">
        <v>5828.0763999999999</v>
      </c>
    </row>
    <row r="634" spans="1:21" x14ac:dyDescent="0.25">
      <c r="A634" s="2">
        <v>3108</v>
      </c>
      <c r="B634" s="3" t="s">
        <v>105</v>
      </c>
      <c r="C634" s="3" t="s">
        <v>69</v>
      </c>
      <c r="D634" s="2">
        <v>31049</v>
      </c>
      <c r="E634" s="3" t="s">
        <v>106</v>
      </c>
      <c r="F634" s="2">
        <v>314330</v>
      </c>
      <c r="G634" s="3" t="s">
        <v>69</v>
      </c>
      <c r="H634" s="2">
        <v>4</v>
      </c>
      <c r="I634" s="2">
        <v>6</v>
      </c>
      <c r="J634" s="2">
        <v>4</v>
      </c>
      <c r="K634" s="3" t="s">
        <v>18</v>
      </c>
      <c r="L634" s="8">
        <v>3</v>
      </c>
      <c r="M634" s="5">
        <v>21280.5</v>
      </c>
      <c r="N634" s="5">
        <v>0</v>
      </c>
      <c r="O634" s="8">
        <v>8.5</v>
      </c>
      <c r="P634" s="5">
        <v>37414.209600000002</v>
      </c>
      <c r="Q634" s="5">
        <v>1683.6396</v>
      </c>
      <c r="R634" s="8">
        <v>10</v>
      </c>
      <c r="S634" s="5">
        <v>44016.716999999997</v>
      </c>
      <c r="T634" s="5">
        <v>1980.7524000000001</v>
      </c>
      <c r="U634" s="5">
        <v>4401.6716999999999</v>
      </c>
    </row>
    <row r="635" spans="1:21" x14ac:dyDescent="0.25">
      <c r="A635" s="2">
        <v>3108</v>
      </c>
      <c r="B635" s="3" t="s">
        <v>105</v>
      </c>
      <c r="C635" s="3" t="s">
        <v>69</v>
      </c>
      <c r="D635" s="2">
        <v>31049</v>
      </c>
      <c r="E635" s="3" t="s">
        <v>106</v>
      </c>
      <c r="F635" s="2">
        <v>355030</v>
      </c>
      <c r="G635" s="3" t="s">
        <v>30</v>
      </c>
      <c r="H635" s="2">
        <v>4</v>
      </c>
      <c r="I635" s="2">
        <v>6</v>
      </c>
      <c r="J635" s="2">
        <v>2</v>
      </c>
      <c r="K635" s="3" t="s">
        <v>22</v>
      </c>
      <c r="L635" s="8">
        <v>1</v>
      </c>
      <c r="M635" s="5">
        <v>468.24</v>
      </c>
      <c r="N635" s="5">
        <v>0</v>
      </c>
      <c r="O635" s="8">
        <v>0</v>
      </c>
      <c r="P635" s="5">
        <v>0</v>
      </c>
      <c r="Q635" s="5">
        <v>0</v>
      </c>
      <c r="R635" s="8">
        <v>0</v>
      </c>
      <c r="S635" s="5">
        <v>0</v>
      </c>
      <c r="T635" s="5">
        <v>0</v>
      </c>
      <c r="U635" s="5">
        <v>0</v>
      </c>
    </row>
    <row r="636" spans="1:21" x14ac:dyDescent="0.25">
      <c r="A636" s="2">
        <v>3108</v>
      </c>
      <c r="B636" s="3" t="s">
        <v>105</v>
      </c>
      <c r="C636" s="3" t="s">
        <v>69</v>
      </c>
      <c r="D636" s="2">
        <v>31050</v>
      </c>
      <c r="E636" s="3" t="s">
        <v>107</v>
      </c>
      <c r="F636" s="2">
        <v>310620</v>
      </c>
      <c r="G636" s="3" t="s">
        <v>15</v>
      </c>
      <c r="H636" s="2">
        <v>4</v>
      </c>
      <c r="I636" s="2">
        <v>6</v>
      </c>
      <c r="J636" s="2">
        <v>1</v>
      </c>
      <c r="K636" s="3" t="s">
        <v>16</v>
      </c>
      <c r="L636" s="8">
        <v>1</v>
      </c>
      <c r="M636" s="5">
        <v>16451.740000000002</v>
      </c>
      <c r="N636" s="5">
        <v>0</v>
      </c>
      <c r="O636" s="8">
        <v>0.49999999999999994</v>
      </c>
      <c r="P636" s="5">
        <v>5754.8819999999996</v>
      </c>
      <c r="Q636" s="5">
        <v>258.96960000000001</v>
      </c>
      <c r="R636" s="8">
        <v>0.49999999999999994</v>
      </c>
      <c r="S636" s="5">
        <v>5754.8819999999996</v>
      </c>
      <c r="T636" s="5">
        <v>258.96960000000001</v>
      </c>
      <c r="U636" s="5">
        <v>11509.7637</v>
      </c>
    </row>
    <row r="637" spans="1:21" x14ac:dyDescent="0.25">
      <c r="A637" s="2">
        <v>3108</v>
      </c>
      <c r="B637" s="3" t="s">
        <v>105</v>
      </c>
      <c r="C637" s="3" t="s">
        <v>69</v>
      </c>
      <c r="D637" s="2">
        <v>31050</v>
      </c>
      <c r="E637" s="3" t="s">
        <v>107</v>
      </c>
      <c r="F637" s="2">
        <v>310620</v>
      </c>
      <c r="G637" s="3" t="s">
        <v>15</v>
      </c>
      <c r="H637" s="2">
        <v>4</v>
      </c>
      <c r="I637" s="2">
        <v>6</v>
      </c>
      <c r="J637" s="2">
        <v>5</v>
      </c>
      <c r="K637" s="3" t="s">
        <v>20</v>
      </c>
      <c r="L637" s="8">
        <v>1</v>
      </c>
      <c r="M637" s="5">
        <v>4329.87</v>
      </c>
      <c r="N637" s="5">
        <v>0</v>
      </c>
      <c r="O637" s="8">
        <v>0.49999999999999994</v>
      </c>
      <c r="P637" s="5">
        <v>2172.2406000000001</v>
      </c>
      <c r="Q637" s="5">
        <v>97.750799999999998</v>
      </c>
      <c r="R637" s="8">
        <v>0.99999999999999989</v>
      </c>
      <c r="S637" s="5">
        <v>4344.4812000000002</v>
      </c>
      <c r="T637" s="5">
        <v>195.5016</v>
      </c>
      <c r="U637" s="5">
        <v>4344.4811</v>
      </c>
    </row>
    <row r="638" spans="1:21" x14ac:dyDescent="0.25">
      <c r="A638" s="2">
        <v>3108</v>
      </c>
      <c r="B638" s="3" t="s">
        <v>105</v>
      </c>
      <c r="C638" s="3" t="s">
        <v>69</v>
      </c>
      <c r="D638" s="2">
        <v>31050</v>
      </c>
      <c r="E638" s="3" t="s">
        <v>107</v>
      </c>
      <c r="F638" s="2">
        <v>314330</v>
      </c>
      <c r="G638" s="3" t="s">
        <v>69</v>
      </c>
      <c r="H638" s="2">
        <v>4</v>
      </c>
      <c r="I638" s="2">
        <v>6</v>
      </c>
      <c r="J638" s="2">
        <v>1</v>
      </c>
      <c r="K638" s="3" t="s">
        <v>16</v>
      </c>
      <c r="L638" s="8">
        <v>19</v>
      </c>
      <c r="M638" s="5">
        <v>163434.42000000001</v>
      </c>
      <c r="N638" s="5">
        <v>18981.22</v>
      </c>
      <c r="O638" s="8">
        <v>9</v>
      </c>
      <c r="P638" s="5">
        <v>80079.949800000002</v>
      </c>
      <c r="Q638" s="5">
        <v>3603.5976000000001</v>
      </c>
      <c r="R638" s="8">
        <v>11</v>
      </c>
      <c r="S638" s="5">
        <v>97875.494399999996</v>
      </c>
      <c r="T638" s="5">
        <v>4404.3972000000003</v>
      </c>
      <c r="U638" s="5">
        <v>8897.7721999999994</v>
      </c>
    </row>
    <row r="639" spans="1:21" x14ac:dyDescent="0.25">
      <c r="A639" s="2">
        <v>3108</v>
      </c>
      <c r="B639" s="3" t="s">
        <v>105</v>
      </c>
      <c r="C639" s="3" t="s">
        <v>69</v>
      </c>
      <c r="D639" s="2">
        <v>31050</v>
      </c>
      <c r="E639" s="3" t="s">
        <v>107</v>
      </c>
      <c r="F639" s="2">
        <v>314330</v>
      </c>
      <c r="G639" s="3" t="s">
        <v>69</v>
      </c>
      <c r="H639" s="2">
        <v>4</v>
      </c>
      <c r="I639" s="2">
        <v>6</v>
      </c>
      <c r="J639" s="2">
        <v>2</v>
      </c>
      <c r="K639" s="3" t="s">
        <v>22</v>
      </c>
      <c r="L639" s="8">
        <v>1</v>
      </c>
      <c r="M639" s="5">
        <v>428.64</v>
      </c>
      <c r="N639" s="5">
        <v>0</v>
      </c>
      <c r="O639" s="8">
        <v>2.5</v>
      </c>
      <c r="P639" s="5">
        <v>4137.8321999999998</v>
      </c>
      <c r="Q639" s="5">
        <v>186.2022</v>
      </c>
      <c r="R639" s="8">
        <v>3</v>
      </c>
      <c r="S639" s="5">
        <v>4965.3984</v>
      </c>
      <c r="T639" s="5">
        <v>223.44300000000001</v>
      </c>
      <c r="U639" s="5">
        <v>1655.1328000000001</v>
      </c>
    </row>
    <row r="640" spans="1:21" x14ac:dyDescent="0.25">
      <c r="A640" s="2">
        <v>3108</v>
      </c>
      <c r="B640" s="3" t="s">
        <v>105</v>
      </c>
      <c r="C640" s="3" t="s">
        <v>69</v>
      </c>
      <c r="D640" s="2">
        <v>31050</v>
      </c>
      <c r="E640" s="3" t="s">
        <v>107</v>
      </c>
      <c r="F640" s="2">
        <v>314330</v>
      </c>
      <c r="G640" s="3" t="s">
        <v>69</v>
      </c>
      <c r="H640" s="2">
        <v>4</v>
      </c>
      <c r="I640" s="2">
        <v>6</v>
      </c>
      <c r="J640" s="2">
        <v>3</v>
      </c>
      <c r="K640" s="3" t="s">
        <v>17</v>
      </c>
      <c r="L640" s="8">
        <v>6</v>
      </c>
      <c r="M640" s="5">
        <v>38319.89</v>
      </c>
      <c r="N640" s="5">
        <v>21542.400000000001</v>
      </c>
      <c r="O640" s="8">
        <v>9.5</v>
      </c>
      <c r="P640" s="5">
        <v>55366.725599999998</v>
      </c>
      <c r="Q640" s="5">
        <v>2491.5023999999999</v>
      </c>
      <c r="R640" s="8">
        <v>11.5</v>
      </c>
      <c r="S640" s="5">
        <v>67022.878800000006</v>
      </c>
      <c r="T640" s="5">
        <v>3016.0295999999998</v>
      </c>
      <c r="U640" s="5">
        <v>5828.0763999999999</v>
      </c>
    </row>
    <row r="641" spans="1:21" x14ac:dyDescent="0.25">
      <c r="A641" s="2">
        <v>3108</v>
      </c>
      <c r="B641" s="3" t="s">
        <v>105</v>
      </c>
      <c r="C641" s="3" t="s">
        <v>69</v>
      </c>
      <c r="D641" s="2">
        <v>31050</v>
      </c>
      <c r="E641" s="3" t="s">
        <v>107</v>
      </c>
      <c r="F641" s="2">
        <v>314330</v>
      </c>
      <c r="G641" s="3" t="s">
        <v>69</v>
      </c>
      <c r="H641" s="2">
        <v>4</v>
      </c>
      <c r="I641" s="2">
        <v>6</v>
      </c>
      <c r="J641" s="2">
        <v>4</v>
      </c>
      <c r="K641" s="3" t="s">
        <v>18</v>
      </c>
      <c r="L641" s="8">
        <v>0</v>
      </c>
      <c r="M641" s="5">
        <v>0</v>
      </c>
      <c r="N641" s="5">
        <v>0</v>
      </c>
      <c r="O641" s="8">
        <v>1.5</v>
      </c>
      <c r="P641" s="5">
        <v>6602.5074000000004</v>
      </c>
      <c r="Q641" s="5">
        <v>297.11279999999999</v>
      </c>
      <c r="R641" s="8">
        <v>1.9999999999999998</v>
      </c>
      <c r="S641" s="5">
        <v>8803.3433999999997</v>
      </c>
      <c r="T641" s="5">
        <v>396.1506</v>
      </c>
      <c r="U641" s="5">
        <v>4401.6716999999999</v>
      </c>
    </row>
    <row r="642" spans="1:21" x14ac:dyDescent="0.25">
      <c r="A642" s="2">
        <v>3108</v>
      </c>
      <c r="B642" s="3" t="s">
        <v>105</v>
      </c>
      <c r="C642" s="3" t="s">
        <v>69</v>
      </c>
      <c r="D642" s="2">
        <v>31051</v>
      </c>
      <c r="E642" s="3" t="s">
        <v>108</v>
      </c>
      <c r="F642" s="2">
        <v>310620</v>
      </c>
      <c r="G642" s="3" t="s">
        <v>15</v>
      </c>
      <c r="H642" s="2">
        <v>4</v>
      </c>
      <c r="I642" s="2">
        <v>6</v>
      </c>
      <c r="J642" s="2">
        <v>1</v>
      </c>
      <c r="K642" s="3" t="s">
        <v>16</v>
      </c>
      <c r="L642" s="8">
        <v>1</v>
      </c>
      <c r="M642" s="5">
        <v>29746.69</v>
      </c>
      <c r="N642" s="5">
        <v>0</v>
      </c>
      <c r="O642" s="8">
        <v>0.49999999999999994</v>
      </c>
      <c r="P642" s="5">
        <v>5754.8819999999996</v>
      </c>
      <c r="Q642" s="5">
        <v>258.96960000000001</v>
      </c>
      <c r="R642" s="8">
        <v>0.49999999999999994</v>
      </c>
      <c r="S642" s="5">
        <v>5754.8819999999996</v>
      </c>
      <c r="T642" s="5">
        <v>258.96960000000001</v>
      </c>
      <c r="U642" s="5">
        <v>11509.7637</v>
      </c>
    </row>
    <row r="643" spans="1:21" x14ac:dyDescent="0.25">
      <c r="A643" s="2">
        <v>3108</v>
      </c>
      <c r="B643" s="3" t="s">
        <v>105</v>
      </c>
      <c r="C643" s="3" t="s">
        <v>69</v>
      </c>
      <c r="D643" s="2">
        <v>31051</v>
      </c>
      <c r="E643" s="3" t="s">
        <v>108</v>
      </c>
      <c r="F643" s="2">
        <v>310620</v>
      </c>
      <c r="G643" s="3" t="s">
        <v>15</v>
      </c>
      <c r="H643" s="2">
        <v>4</v>
      </c>
      <c r="I643" s="2">
        <v>6</v>
      </c>
      <c r="J643" s="2">
        <v>5</v>
      </c>
      <c r="K643" s="3" t="s">
        <v>20</v>
      </c>
      <c r="L643" s="8">
        <v>2</v>
      </c>
      <c r="M643" s="5">
        <v>9204.1200000000008</v>
      </c>
      <c r="N643" s="5">
        <v>0</v>
      </c>
      <c r="O643" s="8">
        <v>0.99999999999999989</v>
      </c>
      <c r="P643" s="5">
        <v>4344.4812000000002</v>
      </c>
      <c r="Q643" s="5">
        <v>195.5016</v>
      </c>
      <c r="R643" s="8">
        <v>1.5</v>
      </c>
      <c r="S643" s="5">
        <v>6516.7218000000003</v>
      </c>
      <c r="T643" s="5">
        <v>293.25240000000002</v>
      </c>
      <c r="U643" s="5">
        <v>4344.4811</v>
      </c>
    </row>
    <row r="644" spans="1:21" x14ac:dyDescent="0.25">
      <c r="A644" s="2">
        <v>3108</v>
      </c>
      <c r="B644" s="3" t="s">
        <v>105</v>
      </c>
      <c r="C644" s="3" t="s">
        <v>69</v>
      </c>
      <c r="D644" s="2">
        <v>31051</v>
      </c>
      <c r="E644" s="3" t="s">
        <v>108</v>
      </c>
      <c r="F644" s="2">
        <v>314330</v>
      </c>
      <c r="G644" s="3" t="s">
        <v>69</v>
      </c>
      <c r="H644" s="2">
        <v>4</v>
      </c>
      <c r="I644" s="2">
        <v>6</v>
      </c>
      <c r="J644" s="2">
        <v>1</v>
      </c>
      <c r="K644" s="3" t="s">
        <v>16</v>
      </c>
      <c r="L644" s="8">
        <v>29</v>
      </c>
      <c r="M644" s="5">
        <v>227682.35</v>
      </c>
      <c r="N644" s="5">
        <v>30422.639999999999</v>
      </c>
      <c r="O644" s="8">
        <v>14.000000000000002</v>
      </c>
      <c r="P644" s="5">
        <v>124568.811</v>
      </c>
      <c r="Q644" s="5">
        <v>5605.5965999999999</v>
      </c>
      <c r="R644" s="8">
        <v>16.5</v>
      </c>
      <c r="S644" s="5">
        <v>146813.24160000001</v>
      </c>
      <c r="T644" s="5">
        <v>6606.5958000000001</v>
      </c>
      <c r="U644" s="5">
        <v>8897.7721999999994</v>
      </c>
    </row>
    <row r="645" spans="1:21" x14ac:dyDescent="0.25">
      <c r="A645" s="2">
        <v>3108</v>
      </c>
      <c r="B645" s="3" t="s">
        <v>105</v>
      </c>
      <c r="C645" s="3" t="s">
        <v>69</v>
      </c>
      <c r="D645" s="2">
        <v>31051</v>
      </c>
      <c r="E645" s="3" t="s">
        <v>108</v>
      </c>
      <c r="F645" s="2">
        <v>314330</v>
      </c>
      <c r="G645" s="3" t="s">
        <v>69</v>
      </c>
      <c r="H645" s="2">
        <v>4</v>
      </c>
      <c r="I645" s="2">
        <v>6</v>
      </c>
      <c r="J645" s="2">
        <v>2</v>
      </c>
      <c r="K645" s="3" t="s">
        <v>22</v>
      </c>
      <c r="L645" s="8">
        <v>1</v>
      </c>
      <c r="M645" s="5">
        <v>428.64</v>
      </c>
      <c r="N645" s="5">
        <v>0</v>
      </c>
      <c r="O645" s="8">
        <v>3.9999999999999996</v>
      </c>
      <c r="P645" s="5">
        <v>6620.5313999999998</v>
      </c>
      <c r="Q645" s="5">
        <v>297.92399999999998</v>
      </c>
      <c r="R645" s="8">
        <v>4.5</v>
      </c>
      <c r="S645" s="5">
        <v>7448.0976000000001</v>
      </c>
      <c r="T645" s="5">
        <v>335.16419999999999</v>
      </c>
      <c r="U645" s="5">
        <v>1655.1328000000001</v>
      </c>
    </row>
    <row r="646" spans="1:21" x14ac:dyDescent="0.25">
      <c r="A646" s="2">
        <v>3108</v>
      </c>
      <c r="B646" s="3" t="s">
        <v>105</v>
      </c>
      <c r="C646" s="3" t="s">
        <v>69</v>
      </c>
      <c r="D646" s="2">
        <v>31051</v>
      </c>
      <c r="E646" s="3" t="s">
        <v>108</v>
      </c>
      <c r="F646" s="2">
        <v>314330</v>
      </c>
      <c r="G646" s="3" t="s">
        <v>69</v>
      </c>
      <c r="H646" s="2">
        <v>4</v>
      </c>
      <c r="I646" s="2">
        <v>6</v>
      </c>
      <c r="J646" s="2">
        <v>3</v>
      </c>
      <c r="K646" s="3" t="s">
        <v>17</v>
      </c>
      <c r="L646" s="8">
        <v>16</v>
      </c>
      <c r="M646" s="5">
        <v>96901.18</v>
      </c>
      <c r="N646" s="5">
        <v>4906.88</v>
      </c>
      <c r="O646" s="8">
        <v>14.499999999999998</v>
      </c>
      <c r="P646" s="5">
        <v>84507.107999999993</v>
      </c>
      <c r="Q646" s="5">
        <v>3802.8198000000002</v>
      </c>
      <c r="R646" s="8">
        <v>17</v>
      </c>
      <c r="S646" s="5">
        <v>99077.298599999995</v>
      </c>
      <c r="T646" s="5">
        <v>4458.4781999999996</v>
      </c>
      <c r="U646" s="5">
        <v>5828.0763999999999</v>
      </c>
    </row>
    <row r="647" spans="1:21" x14ac:dyDescent="0.25">
      <c r="A647" s="2">
        <v>3108</v>
      </c>
      <c r="B647" s="3" t="s">
        <v>105</v>
      </c>
      <c r="C647" s="3" t="s">
        <v>69</v>
      </c>
      <c r="D647" s="2">
        <v>31051</v>
      </c>
      <c r="E647" s="3" t="s">
        <v>108</v>
      </c>
      <c r="F647" s="2">
        <v>314330</v>
      </c>
      <c r="G647" s="3" t="s">
        <v>69</v>
      </c>
      <c r="H647" s="2">
        <v>4</v>
      </c>
      <c r="I647" s="2">
        <v>6</v>
      </c>
      <c r="J647" s="2">
        <v>4</v>
      </c>
      <c r="K647" s="3" t="s">
        <v>18</v>
      </c>
      <c r="L647" s="8">
        <v>1</v>
      </c>
      <c r="M647" s="5">
        <v>1890.97</v>
      </c>
      <c r="N647" s="5">
        <v>0</v>
      </c>
      <c r="O647" s="8">
        <v>2.5</v>
      </c>
      <c r="P647" s="5">
        <v>11004.179400000001</v>
      </c>
      <c r="Q647" s="5">
        <v>495.18779999999998</v>
      </c>
      <c r="R647" s="8">
        <v>3</v>
      </c>
      <c r="S647" s="5">
        <v>13205.014800000001</v>
      </c>
      <c r="T647" s="5">
        <v>594.22559999999999</v>
      </c>
      <c r="U647" s="5">
        <v>4401.6716999999999</v>
      </c>
    </row>
    <row r="648" spans="1:21" x14ac:dyDescent="0.25">
      <c r="A648" s="2">
        <v>3108</v>
      </c>
      <c r="B648" s="3" t="s">
        <v>105</v>
      </c>
      <c r="C648" s="3" t="s">
        <v>69</v>
      </c>
      <c r="D648" s="2">
        <v>31052</v>
      </c>
      <c r="E648" s="3" t="s">
        <v>109</v>
      </c>
      <c r="F648" s="2">
        <v>310620</v>
      </c>
      <c r="G648" s="3" t="s">
        <v>15</v>
      </c>
      <c r="H648" s="2">
        <v>4</v>
      </c>
      <c r="I648" s="2">
        <v>6</v>
      </c>
      <c r="J648" s="2">
        <v>1</v>
      </c>
      <c r="K648" s="3" t="s">
        <v>16</v>
      </c>
      <c r="L648" s="8">
        <v>5</v>
      </c>
      <c r="M648" s="5">
        <v>117339.4</v>
      </c>
      <c r="N648" s="5">
        <v>4793.5600000000004</v>
      </c>
      <c r="O648" s="8">
        <v>2.5</v>
      </c>
      <c r="P648" s="5">
        <v>28774.4094</v>
      </c>
      <c r="Q648" s="5">
        <v>1294.8486</v>
      </c>
      <c r="R648" s="8">
        <v>3</v>
      </c>
      <c r="S648" s="5">
        <v>34529.291400000002</v>
      </c>
      <c r="T648" s="5">
        <v>1553.8181999999999</v>
      </c>
      <c r="U648" s="5">
        <v>11509.7637</v>
      </c>
    </row>
    <row r="649" spans="1:21" x14ac:dyDescent="0.25">
      <c r="A649" s="2">
        <v>3108</v>
      </c>
      <c r="B649" s="3" t="s">
        <v>105</v>
      </c>
      <c r="C649" s="3" t="s">
        <v>69</v>
      </c>
      <c r="D649" s="2">
        <v>31052</v>
      </c>
      <c r="E649" s="3" t="s">
        <v>109</v>
      </c>
      <c r="F649" s="2">
        <v>310620</v>
      </c>
      <c r="G649" s="3" t="s">
        <v>15</v>
      </c>
      <c r="H649" s="2">
        <v>4</v>
      </c>
      <c r="I649" s="2">
        <v>6</v>
      </c>
      <c r="J649" s="2">
        <v>5</v>
      </c>
      <c r="K649" s="3" t="s">
        <v>20</v>
      </c>
      <c r="L649" s="8">
        <v>2</v>
      </c>
      <c r="M649" s="5">
        <v>8551.77</v>
      </c>
      <c r="N649" s="5">
        <v>0</v>
      </c>
      <c r="O649" s="8">
        <v>3.9999999999999996</v>
      </c>
      <c r="P649" s="5">
        <v>17377.924200000001</v>
      </c>
      <c r="Q649" s="5">
        <v>782.00639999999999</v>
      </c>
      <c r="R649" s="8">
        <v>4.5</v>
      </c>
      <c r="S649" s="5">
        <v>19550.164799999999</v>
      </c>
      <c r="T649" s="5">
        <v>879.75720000000001</v>
      </c>
      <c r="U649" s="5">
        <v>4344.4811</v>
      </c>
    </row>
    <row r="650" spans="1:21" x14ac:dyDescent="0.25">
      <c r="A650" s="2">
        <v>3108</v>
      </c>
      <c r="B650" s="3" t="s">
        <v>105</v>
      </c>
      <c r="C650" s="3" t="s">
        <v>69</v>
      </c>
      <c r="D650" s="2">
        <v>31052</v>
      </c>
      <c r="E650" s="3" t="s">
        <v>109</v>
      </c>
      <c r="F650" s="2">
        <v>314330</v>
      </c>
      <c r="G650" s="3" t="s">
        <v>69</v>
      </c>
      <c r="H650" s="2">
        <v>4</v>
      </c>
      <c r="I650" s="2">
        <v>6</v>
      </c>
      <c r="J650" s="2">
        <v>1</v>
      </c>
      <c r="K650" s="3" t="s">
        <v>16</v>
      </c>
      <c r="L650" s="8">
        <v>89</v>
      </c>
      <c r="M650" s="5">
        <v>800874.9</v>
      </c>
      <c r="N650" s="5">
        <v>114342.17</v>
      </c>
      <c r="O650" s="8">
        <v>51</v>
      </c>
      <c r="P650" s="5">
        <v>453786.38219999999</v>
      </c>
      <c r="Q650" s="5">
        <v>20420.3874</v>
      </c>
      <c r="R650" s="8">
        <v>60</v>
      </c>
      <c r="S650" s="5">
        <v>533866.33200000005</v>
      </c>
      <c r="T650" s="5">
        <v>24023.985000000001</v>
      </c>
      <c r="U650" s="5">
        <v>8897.7721999999994</v>
      </c>
    </row>
    <row r="651" spans="1:21" x14ac:dyDescent="0.25">
      <c r="A651" s="2">
        <v>3108</v>
      </c>
      <c r="B651" s="3" t="s">
        <v>105</v>
      </c>
      <c r="C651" s="3" t="s">
        <v>69</v>
      </c>
      <c r="D651" s="2">
        <v>31052</v>
      </c>
      <c r="E651" s="3" t="s">
        <v>109</v>
      </c>
      <c r="F651" s="2">
        <v>314330</v>
      </c>
      <c r="G651" s="3" t="s">
        <v>69</v>
      </c>
      <c r="H651" s="2">
        <v>4</v>
      </c>
      <c r="I651" s="2">
        <v>6</v>
      </c>
      <c r="J651" s="2">
        <v>2</v>
      </c>
      <c r="K651" s="3" t="s">
        <v>22</v>
      </c>
      <c r="L651" s="8">
        <v>3</v>
      </c>
      <c r="M651" s="5">
        <v>4146.74</v>
      </c>
      <c r="N651" s="5">
        <v>0</v>
      </c>
      <c r="O651" s="8">
        <v>14.000000000000002</v>
      </c>
      <c r="P651" s="5">
        <v>23171.859</v>
      </c>
      <c r="Q651" s="5">
        <v>1042.7334000000001</v>
      </c>
      <c r="R651" s="8">
        <v>16.5</v>
      </c>
      <c r="S651" s="5">
        <v>27309.691200000001</v>
      </c>
      <c r="T651" s="5">
        <v>1228.9362000000001</v>
      </c>
      <c r="U651" s="5">
        <v>1655.1328000000001</v>
      </c>
    </row>
    <row r="652" spans="1:21" x14ac:dyDescent="0.25">
      <c r="A652" s="2">
        <v>3108</v>
      </c>
      <c r="B652" s="3" t="s">
        <v>105</v>
      </c>
      <c r="C652" s="3" t="s">
        <v>69</v>
      </c>
      <c r="D652" s="2">
        <v>31052</v>
      </c>
      <c r="E652" s="3" t="s">
        <v>109</v>
      </c>
      <c r="F652" s="2">
        <v>314330</v>
      </c>
      <c r="G652" s="3" t="s">
        <v>69</v>
      </c>
      <c r="H652" s="2">
        <v>4</v>
      </c>
      <c r="I652" s="2">
        <v>6</v>
      </c>
      <c r="J652" s="2">
        <v>3</v>
      </c>
      <c r="K652" s="3" t="s">
        <v>17</v>
      </c>
      <c r="L652" s="8">
        <v>65</v>
      </c>
      <c r="M652" s="5">
        <v>375030.24</v>
      </c>
      <c r="N652" s="5">
        <v>43970.41</v>
      </c>
      <c r="O652" s="8">
        <v>53.000000000000007</v>
      </c>
      <c r="P652" s="5">
        <v>308888.049</v>
      </c>
      <c r="Q652" s="5">
        <v>13899.9624</v>
      </c>
      <c r="R652" s="8">
        <v>62.499999999999993</v>
      </c>
      <c r="S652" s="5">
        <v>364254.77519999997</v>
      </c>
      <c r="T652" s="5">
        <v>16391.464800000002</v>
      </c>
      <c r="U652" s="5">
        <v>5828.0763999999999</v>
      </c>
    </row>
    <row r="653" spans="1:21" x14ac:dyDescent="0.25">
      <c r="A653" s="2">
        <v>3108</v>
      </c>
      <c r="B653" s="3" t="s">
        <v>105</v>
      </c>
      <c r="C653" s="3" t="s">
        <v>69</v>
      </c>
      <c r="D653" s="2">
        <v>31052</v>
      </c>
      <c r="E653" s="3" t="s">
        <v>109</v>
      </c>
      <c r="F653" s="2">
        <v>314330</v>
      </c>
      <c r="G653" s="3" t="s">
        <v>69</v>
      </c>
      <c r="H653" s="2">
        <v>4</v>
      </c>
      <c r="I653" s="2">
        <v>6</v>
      </c>
      <c r="J653" s="2">
        <v>4</v>
      </c>
      <c r="K653" s="3" t="s">
        <v>18</v>
      </c>
      <c r="L653" s="8">
        <v>11</v>
      </c>
      <c r="M653" s="5">
        <v>57113.69</v>
      </c>
      <c r="N653" s="5">
        <v>0</v>
      </c>
      <c r="O653" s="8">
        <v>9.5</v>
      </c>
      <c r="P653" s="5">
        <v>41815.881000000001</v>
      </c>
      <c r="Q653" s="5">
        <v>1881.7146</v>
      </c>
      <c r="R653" s="8">
        <v>11.5</v>
      </c>
      <c r="S653" s="5">
        <v>50619.224399999999</v>
      </c>
      <c r="T653" s="5">
        <v>2277.8652000000002</v>
      </c>
      <c r="U653" s="5">
        <v>4401.6716999999999</v>
      </c>
    </row>
    <row r="654" spans="1:21" x14ac:dyDescent="0.25">
      <c r="A654" s="2">
        <v>3108</v>
      </c>
      <c r="B654" s="3" t="s">
        <v>105</v>
      </c>
      <c r="C654" s="3" t="s">
        <v>69</v>
      </c>
      <c r="D654" s="2">
        <v>31052</v>
      </c>
      <c r="E654" s="3" t="s">
        <v>109</v>
      </c>
      <c r="F654" s="2">
        <v>317020</v>
      </c>
      <c r="G654" s="3" t="s">
        <v>25</v>
      </c>
      <c r="H654" s="2">
        <v>4</v>
      </c>
      <c r="I654" s="2">
        <v>6</v>
      </c>
      <c r="J654" s="2">
        <v>1</v>
      </c>
      <c r="K654" s="3" t="s">
        <v>16</v>
      </c>
      <c r="L654" s="8">
        <v>2</v>
      </c>
      <c r="M654" s="5">
        <v>78560.84</v>
      </c>
      <c r="N654" s="5">
        <v>0</v>
      </c>
      <c r="O654" s="8">
        <v>0</v>
      </c>
      <c r="P654" s="5">
        <v>0</v>
      </c>
      <c r="Q654" s="5">
        <v>0</v>
      </c>
      <c r="R654" s="8">
        <v>0</v>
      </c>
      <c r="S654" s="5">
        <v>0</v>
      </c>
      <c r="T654" s="5">
        <v>0</v>
      </c>
      <c r="U654" s="5">
        <v>13886.141299999999</v>
      </c>
    </row>
    <row r="655" spans="1:21" x14ac:dyDescent="0.25">
      <c r="A655" s="2">
        <v>3108</v>
      </c>
      <c r="B655" s="3" t="s">
        <v>105</v>
      </c>
      <c r="C655" s="3" t="s">
        <v>69</v>
      </c>
      <c r="D655" s="2">
        <v>31052</v>
      </c>
      <c r="E655" s="3" t="s">
        <v>109</v>
      </c>
      <c r="F655" s="2">
        <v>355030</v>
      </c>
      <c r="G655" s="3" t="s">
        <v>30</v>
      </c>
      <c r="H655" s="2">
        <v>4</v>
      </c>
      <c r="I655" s="2">
        <v>6</v>
      </c>
      <c r="J655" s="2">
        <v>1</v>
      </c>
      <c r="K655" s="3" t="s">
        <v>16</v>
      </c>
      <c r="L655" s="8">
        <v>1</v>
      </c>
      <c r="M655" s="5">
        <v>10367.27</v>
      </c>
      <c r="N655" s="5">
        <v>1525.89</v>
      </c>
      <c r="O655" s="8">
        <v>0</v>
      </c>
      <c r="P655" s="5">
        <v>0</v>
      </c>
      <c r="Q655" s="5">
        <v>0</v>
      </c>
      <c r="R655" s="8">
        <v>0</v>
      </c>
      <c r="S655" s="5">
        <v>0</v>
      </c>
      <c r="T655" s="5">
        <v>0</v>
      </c>
      <c r="U655" s="5">
        <v>0</v>
      </c>
    </row>
    <row r="656" spans="1:21" x14ac:dyDescent="0.25">
      <c r="A656" s="2">
        <v>3108</v>
      </c>
      <c r="B656" s="3" t="s">
        <v>105</v>
      </c>
      <c r="C656" s="3" t="s">
        <v>69</v>
      </c>
      <c r="D656" s="2">
        <v>31053</v>
      </c>
      <c r="E656" s="3" t="s">
        <v>110</v>
      </c>
      <c r="F656" s="2">
        <v>310620</v>
      </c>
      <c r="G656" s="3" t="s">
        <v>15</v>
      </c>
      <c r="H656" s="2">
        <v>4</v>
      </c>
      <c r="I656" s="2">
        <v>6</v>
      </c>
      <c r="J656" s="2">
        <v>1</v>
      </c>
      <c r="K656" s="3" t="s">
        <v>16</v>
      </c>
      <c r="L656" s="8">
        <v>0</v>
      </c>
      <c r="M656" s="5">
        <v>0</v>
      </c>
      <c r="N656" s="5">
        <v>0</v>
      </c>
      <c r="O656" s="8">
        <v>0.99999999999999989</v>
      </c>
      <c r="P656" s="5">
        <v>11509.7634</v>
      </c>
      <c r="Q656" s="5">
        <v>517.93920000000003</v>
      </c>
      <c r="R656" s="8">
        <v>0.99999999999999989</v>
      </c>
      <c r="S656" s="5">
        <v>11509.7634</v>
      </c>
      <c r="T656" s="5">
        <v>517.93920000000003</v>
      </c>
      <c r="U656" s="5">
        <v>11509.7637</v>
      </c>
    </row>
    <row r="657" spans="1:21" x14ac:dyDescent="0.25">
      <c r="A657" s="2">
        <v>3108</v>
      </c>
      <c r="B657" s="3" t="s">
        <v>105</v>
      </c>
      <c r="C657" s="3" t="s">
        <v>69</v>
      </c>
      <c r="D657" s="2">
        <v>31053</v>
      </c>
      <c r="E657" s="3" t="s">
        <v>110</v>
      </c>
      <c r="F657" s="2">
        <v>310620</v>
      </c>
      <c r="G657" s="3" t="s">
        <v>15</v>
      </c>
      <c r="H657" s="2">
        <v>4</v>
      </c>
      <c r="I657" s="2">
        <v>6</v>
      </c>
      <c r="J657" s="2">
        <v>5</v>
      </c>
      <c r="K657" s="3" t="s">
        <v>20</v>
      </c>
      <c r="L657" s="8">
        <v>1</v>
      </c>
      <c r="M657" s="5">
        <v>4306.34</v>
      </c>
      <c r="N657" s="5">
        <v>0</v>
      </c>
      <c r="O657" s="8">
        <v>1.5</v>
      </c>
      <c r="P657" s="5">
        <v>6516.7218000000003</v>
      </c>
      <c r="Q657" s="5">
        <v>293.25240000000002</v>
      </c>
      <c r="R657" s="8">
        <v>1.9999999999999998</v>
      </c>
      <c r="S657" s="5">
        <v>8688.9624000000003</v>
      </c>
      <c r="T657" s="5">
        <v>391.00319999999999</v>
      </c>
      <c r="U657" s="5">
        <v>4344.4811</v>
      </c>
    </row>
    <row r="658" spans="1:21" x14ac:dyDescent="0.25">
      <c r="A658" s="2">
        <v>3108</v>
      </c>
      <c r="B658" s="3" t="s">
        <v>105</v>
      </c>
      <c r="C658" s="3" t="s">
        <v>69</v>
      </c>
      <c r="D658" s="2">
        <v>31053</v>
      </c>
      <c r="E658" s="3" t="s">
        <v>110</v>
      </c>
      <c r="F658" s="2">
        <v>314330</v>
      </c>
      <c r="G658" s="3" t="s">
        <v>69</v>
      </c>
      <c r="H658" s="2">
        <v>4</v>
      </c>
      <c r="I658" s="2">
        <v>6</v>
      </c>
      <c r="J658" s="2">
        <v>1</v>
      </c>
      <c r="K658" s="3" t="s">
        <v>16</v>
      </c>
      <c r="L658" s="8">
        <v>14</v>
      </c>
      <c r="M658" s="5">
        <v>126137.19</v>
      </c>
      <c r="N658" s="5">
        <v>36669.949999999997</v>
      </c>
      <c r="O658" s="8">
        <v>21</v>
      </c>
      <c r="P658" s="5">
        <v>186853.2162</v>
      </c>
      <c r="Q658" s="5">
        <v>8408.3945999999996</v>
      </c>
      <c r="R658" s="8">
        <v>25.000000000000004</v>
      </c>
      <c r="S658" s="5">
        <v>222444.30480000001</v>
      </c>
      <c r="T658" s="5">
        <v>10009.9938</v>
      </c>
      <c r="U658" s="5">
        <v>8897.7721999999994</v>
      </c>
    </row>
    <row r="659" spans="1:21" x14ac:dyDescent="0.25">
      <c r="A659" s="2">
        <v>3108</v>
      </c>
      <c r="B659" s="3" t="s">
        <v>105</v>
      </c>
      <c r="C659" s="3" t="s">
        <v>69</v>
      </c>
      <c r="D659" s="2">
        <v>31053</v>
      </c>
      <c r="E659" s="3" t="s">
        <v>110</v>
      </c>
      <c r="F659" s="2">
        <v>314330</v>
      </c>
      <c r="G659" s="3" t="s">
        <v>69</v>
      </c>
      <c r="H659" s="2">
        <v>4</v>
      </c>
      <c r="I659" s="2">
        <v>6</v>
      </c>
      <c r="J659" s="2">
        <v>2</v>
      </c>
      <c r="K659" s="3" t="s">
        <v>22</v>
      </c>
      <c r="L659" s="8">
        <v>2</v>
      </c>
      <c r="M659" s="5">
        <v>3035.38</v>
      </c>
      <c r="N659" s="5">
        <v>0</v>
      </c>
      <c r="O659" s="8">
        <v>6</v>
      </c>
      <c r="P659" s="5">
        <v>9930.7968000000001</v>
      </c>
      <c r="Q659" s="5">
        <v>446.88600000000002</v>
      </c>
      <c r="R659" s="8">
        <v>7.0000000000000009</v>
      </c>
      <c r="S659" s="5">
        <v>11585.9298</v>
      </c>
      <c r="T659" s="5">
        <v>521.36699999999996</v>
      </c>
      <c r="U659" s="5">
        <v>1655.1328000000001</v>
      </c>
    </row>
    <row r="660" spans="1:21" x14ac:dyDescent="0.25">
      <c r="A660" s="2">
        <v>3108</v>
      </c>
      <c r="B660" s="3" t="s">
        <v>105</v>
      </c>
      <c r="C660" s="3" t="s">
        <v>69</v>
      </c>
      <c r="D660" s="2">
        <v>31053</v>
      </c>
      <c r="E660" s="3" t="s">
        <v>110</v>
      </c>
      <c r="F660" s="2">
        <v>314330</v>
      </c>
      <c r="G660" s="3" t="s">
        <v>69</v>
      </c>
      <c r="H660" s="2">
        <v>4</v>
      </c>
      <c r="I660" s="2">
        <v>6</v>
      </c>
      <c r="J660" s="2">
        <v>3</v>
      </c>
      <c r="K660" s="3" t="s">
        <v>17</v>
      </c>
      <c r="L660" s="8">
        <v>18</v>
      </c>
      <c r="M660" s="5">
        <v>98257.68</v>
      </c>
      <c r="N660" s="5">
        <v>27263.08</v>
      </c>
      <c r="O660" s="8">
        <v>22</v>
      </c>
      <c r="P660" s="5">
        <v>128217.681</v>
      </c>
      <c r="Q660" s="5">
        <v>5769.7956000000004</v>
      </c>
      <c r="R660" s="8">
        <v>25.999999999999996</v>
      </c>
      <c r="S660" s="5">
        <v>151529.98620000001</v>
      </c>
      <c r="T660" s="5">
        <v>6818.8494000000001</v>
      </c>
      <c r="U660" s="5">
        <v>5828.0763999999999</v>
      </c>
    </row>
    <row r="661" spans="1:21" x14ac:dyDescent="0.25">
      <c r="A661" s="2">
        <v>3108</v>
      </c>
      <c r="B661" s="3" t="s">
        <v>105</v>
      </c>
      <c r="C661" s="3" t="s">
        <v>69</v>
      </c>
      <c r="D661" s="2">
        <v>31053</v>
      </c>
      <c r="E661" s="3" t="s">
        <v>110</v>
      </c>
      <c r="F661" s="2">
        <v>314330</v>
      </c>
      <c r="G661" s="3" t="s">
        <v>69</v>
      </c>
      <c r="H661" s="2">
        <v>4</v>
      </c>
      <c r="I661" s="2">
        <v>6</v>
      </c>
      <c r="J661" s="2">
        <v>4</v>
      </c>
      <c r="K661" s="3" t="s">
        <v>18</v>
      </c>
      <c r="L661" s="8">
        <v>1</v>
      </c>
      <c r="M661" s="5">
        <v>2614.2399999999998</v>
      </c>
      <c r="N661" s="5">
        <v>0</v>
      </c>
      <c r="O661" s="8">
        <v>3.9999999999999996</v>
      </c>
      <c r="P661" s="5">
        <v>17606.686799999999</v>
      </c>
      <c r="Q661" s="5">
        <v>792.30119999999999</v>
      </c>
      <c r="R661" s="8">
        <v>4.5</v>
      </c>
      <c r="S661" s="5">
        <v>19807.522799999999</v>
      </c>
      <c r="T661" s="5">
        <v>891.33839999999998</v>
      </c>
      <c r="U661" s="5">
        <v>4401.6716999999999</v>
      </c>
    </row>
    <row r="662" spans="1:21" x14ac:dyDescent="0.25">
      <c r="A662" s="2">
        <v>3108</v>
      </c>
      <c r="B662" s="3" t="s">
        <v>105</v>
      </c>
      <c r="C662" s="3" t="s">
        <v>69</v>
      </c>
      <c r="D662" s="2">
        <v>31054</v>
      </c>
      <c r="E662" s="3" t="s">
        <v>111</v>
      </c>
      <c r="F662" s="2">
        <v>293135</v>
      </c>
      <c r="G662" s="3" t="s">
        <v>112</v>
      </c>
      <c r="H662" s="2">
        <v>4</v>
      </c>
      <c r="I662" s="2">
        <v>6</v>
      </c>
      <c r="J662" s="2">
        <v>1</v>
      </c>
      <c r="K662" s="3" t="s">
        <v>16</v>
      </c>
      <c r="L662" s="8">
        <v>1</v>
      </c>
      <c r="M662" s="5">
        <v>8969.2000000000007</v>
      </c>
      <c r="N662" s="5">
        <v>2393.6</v>
      </c>
      <c r="O662" s="8">
        <v>0</v>
      </c>
      <c r="P662" s="5">
        <v>0</v>
      </c>
      <c r="Q662" s="5">
        <v>0</v>
      </c>
      <c r="R662" s="8">
        <v>0</v>
      </c>
      <c r="S662" s="5">
        <v>0</v>
      </c>
      <c r="T662" s="5">
        <v>0</v>
      </c>
      <c r="U662" s="5">
        <v>0</v>
      </c>
    </row>
    <row r="663" spans="1:21" x14ac:dyDescent="0.25">
      <c r="A663" s="2">
        <v>3108</v>
      </c>
      <c r="B663" s="3" t="s">
        <v>105</v>
      </c>
      <c r="C663" s="3" t="s">
        <v>69</v>
      </c>
      <c r="D663" s="2">
        <v>31054</v>
      </c>
      <c r="E663" s="3" t="s">
        <v>111</v>
      </c>
      <c r="F663" s="2">
        <v>310620</v>
      </c>
      <c r="G663" s="3" t="s">
        <v>15</v>
      </c>
      <c r="H663" s="2">
        <v>4</v>
      </c>
      <c r="I663" s="2">
        <v>6</v>
      </c>
      <c r="J663" s="2">
        <v>1</v>
      </c>
      <c r="K663" s="3" t="s">
        <v>16</v>
      </c>
      <c r="L663" s="8">
        <v>10</v>
      </c>
      <c r="M663" s="5">
        <v>288253.89</v>
      </c>
      <c r="N663" s="5">
        <v>15706.48</v>
      </c>
      <c r="O663" s="8">
        <v>4.5</v>
      </c>
      <c r="P663" s="5">
        <v>51793.936800000003</v>
      </c>
      <c r="Q663" s="5">
        <v>2330.7269999999999</v>
      </c>
      <c r="R663" s="8">
        <v>5.5</v>
      </c>
      <c r="S663" s="5">
        <v>63303.700199999999</v>
      </c>
      <c r="T663" s="5">
        <v>2848.6668</v>
      </c>
      <c r="U663" s="5">
        <v>11509.7637</v>
      </c>
    </row>
    <row r="664" spans="1:21" x14ac:dyDescent="0.25">
      <c r="A664" s="2">
        <v>3108</v>
      </c>
      <c r="B664" s="3" t="s">
        <v>105</v>
      </c>
      <c r="C664" s="3" t="s">
        <v>69</v>
      </c>
      <c r="D664" s="2">
        <v>31054</v>
      </c>
      <c r="E664" s="3" t="s">
        <v>111</v>
      </c>
      <c r="F664" s="2">
        <v>310620</v>
      </c>
      <c r="G664" s="3" t="s">
        <v>15</v>
      </c>
      <c r="H664" s="2">
        <v>4</v>
      </c>
      <c r="I664" s="2">
        <v>6</v>
      </c>
      <c r="J664" s="2">
        <v>2</v>
      </c>
      <c r="K664" s="3" t="s">
        <v>22</v>
      </c>
      <c r="L664" s="8">
        <v>1</v>
      </c>
      <c r="M664" s="5">
        <v>528.82000000000005</v>
      </c>
      <c r="N664" s="5">
        <v>0</v>
      </c>
      <c r="O664" s="8">
        <v>0</v>
      </c>
      <c r="P664" s="5">
        <v>0</v>
      </c>
      <c r="Q664" s="5">
        <v>0</v>
      </c>
      <c r="R664" s="8">
        <v>0</v>
      </c>
      <c r="S664" s="5">
        <v>0</v>
      </c>
      <c r="T664" s="5">
        <v>0</v>
      </c>
      <c r="U664" s="5">
        <v>1549.6860999999999</v>
      </c>
    </row>
    <row r="665" spans="1:21" x14ac:dyDescent="0.25">
      <c r="A665" s="2">
        <v>3108</v>
      </c>
      <c r="B665" s="3" t="s">
        <v>105</v>
      </c>
      <c r="C665" s="3" t="s">
        <v>69</v>
      </c>
      <c r="D665" s="2">
        <v>31054</v>
      </c>
      <c r="E665" s="3" t="s">
        <v>111</v>
      </c>
      <c r="F665" s="2">
        <v>310620</v>
      </c>
      <c r="G665" s="3" t="s">
        <v>15</v>
      </c>
      <c r="H665" s="2">
        <v>4</v>
      </c>
      <c r="I665" s="2">
        <v>6</v>
      </c>
      <c r="J665" s="2">
        <v>3</v>
      </c>
      <c r="K665" s="3" t="s">
        <v>17</v>
      </c>
      <c r="L665" s="8">
        <v>1</v>
      </c>
      <c r="M665" s="5">
        <v>5240.9399999999996</v>
      </c>
      <c r="N665" s="5">
        <v>4523.8999999999996</v>
      </c>
      <c r="O665" s="8">
        <v>0</v>
      </c>
      <c r="P665" s="5">
        <v>0</v>
      </c>
      <c r="Q665" s="5">
        <v>0</v>
      </c>
      <c r="R665" s="8">
        <v>0</v>
      </c>
      <c r="S665" s="5">
        <v>0</v>
      </c>
      <c r="T665" s="5">
        <v>0</v>
      </c>
      <c r="U665" s="5">
        <v>6096.1048000000001</v>
      </c>
    </row>
    <row r="666" spans="1:21" x14ac:dyDescent="0.25">
      <c r="A666" s="2">
        <v>3108</v>
      </c>
      <c r="B666" s="3" t="s">
        <v>105</v>
      </c>
      <c r="C666" s="3" t="s">
        <v>69</v>
      </c>
      <c r="D666" s="2">
        <v>31054</v>
      </c>
      <c r="E666" s="3" t="s">
        <v>111</v>
      </c>
      <c r="F666" s="2">
        <v>310620</v>
      </c>
      <c r="G666" s="3" t="s">
        <v>15</v>
      </c>
      <c r="H666" s="2">
        <v>4</v>
      </c>
      <c r="I666" s="2">
        <v>6</v>
      </c>
      <c r="J666" s="2">
        <v>5</v>
      </c>
      <c r="K666" s="3" t="s">
        <v>20</v>
      </c>
      <c r="L666" s="8">
        <v>9</v>
      </c>
      <c r="M666" s="5">
        <v>45032.74</v>
      </c>
      <c r="N666" s="5">
        <v>9816.94</v>
      </c>
      <c r="O666" s="8">
        <v>6.4999999999999991</v>
      </c>
      <c r="P666" s="5">
        <v>28239.127199999999</v>
      </c>
      <c r="Q666" s="5">
        <v>1270.761</v>
      </c>
      <c r="R666" s="8">
        <v>7.9999999999999991</v>
      </c>
      <c r="S666" s="5">
        <v>34755.849000000002</v>
      </c>
      <c r="T666" s="5">
        <v>1564.0134</v>
      </c>
      <c r="U666" s="5">
        <v>4344.4811</v>
      </c>
    </row>
    <row r="667" spans="1:21" x14ac:dyDescent="0.25">
      <c r="A667" s="2">
        <v>3108</v>
      </c>
      <c r="B667" s="3" t="s">
        <v>105</v>
      </c>
      <c r="C667" s="3" t="s">
        <v>69</v>
      </c>
      <c r="D667" s="2">
        <v>31054</v>
      </c>
      <c r="E667" s="3" t="s">
        <v>111</v>
      </c>
      <c r="F667" s="2">
        <v>314330</v>
      </c>
      <c r="G667" s="3" t="s">
        <v>69</v>
      </c>
      <c r="H667" s="2">
        <v>4</v>
      </c>
      <c r="I667" s="2">
        <v>6</v>
      </c>
      <c r="J667" s="2">
        <v>1</v>
      </c>
      <c r="K667" s="3" t="s">
        <v>16</v>
      </c>
      <c r="L667" s="8">
        <v>207</v>
      </c>
      <c r="M667" s="5">
        <v>1725857.65</v>
      </c>
      <c r="N667" s="5">
        <v>243381.07</v>
      </c>
      <c r="O667" s="8">
        <v>84.5</v>
      </c>
      <c r="P667" s="5">
        <v>751861.75080000004</v>
      </c>
      <c r="Q667" s="5">
        <v>33833.778599999998</v>
      </c>
      <c r="R667" s="8">
        <v>99.499999999999986</v>
      </c>
      <c r="S667" s="5">
        <v>885328.33380000002</v>
      </c>
      <c r="T667" s="5">
        <v>39839.775000000001</v>
      </c>
      <c r="U667" s="5">
        <v>8897.7721999999994</v>
      </c>
    </row>
    <row r="668" spans="1:21" x14ac:dyDescent="0.25">
      <c r="A668" s="2">
        <v>3108</v>
      </c>
      <c r="B668" s="3" t="s">
        <v>105</v>
      </c>
      <c r="C668" s="3" t="s">
        <v>69</v>
      </c>
      <c r="D668" s="2">
        <v>31054</v>
      </c>
      <c r="E668" s="3" t="s">
        <v>111</v>
      </c>
      <c r="F668" s="2">
        <v>314330</v>
      </c>
      <c r="G668" s="3" t="s">
        <v>69</v>
      </c>
      <c r="H668" s="2">
        <v>4</v>
      </c>
      <c r="I668" s="2">
        <v>6</v>
      </c>
      <c r="J668" s="2">
        <v>2</v>
      </c>
      <c r="K668" s="3" t="s">
        <v>22</v>
      </c>
      <c r="L668" s="8">
        <v>5</v>
      </c>
      <c r="M668" s="5">
        <v>4053.21</v>
      </c>
      <c r="N668" s="5">
        <v>0</v>
      </c>
      <c r="O668" s="8">
        <v>23.5</v>
      </c>
      <c r="P668" s="5">
        <v>38895.620999999999</v>
      </c>
      <c r="Q668" s="5">
        <v>1750.3032000000001</v>
      </c>
      <c r="R668" s="8">
        <v>28.000000000000004</v>
      </c>
      <c r="S668" s="5">
        <v>46343.7186</v>
      </c>
      <c r="T668" s="5">
        <v>2085.4674</v>
      </c>
      <c r="U668" s="5">
        <v>1655.1328000000001</v>
      </c>
    </row>
    <row r="669" spans="1:21" x14ac:dyDescent="0.25">
      <c r="A669" s="2">
        <v>3108</v>
      </c>
      <c r="B669" s="3" t="s">
        <v>105</v>
      </c>
      <c r="C669" s="3" t="s">
        <v>69</v>
      </c>
      <c r="D669" s="2">
        <v>31054</v>
      </c>
      <c r="E669" s="3" t="s">
        <v>111</v>
      </c>
      <c r="F669" s="2">
        <v>314330</v>
      </c>
      <c r="G669" s="3" t="s">
        <v>69</v>
      </c>
      <c r="H669" s="2">
        <v>4</v>
      </c>
      <c r="I669" s="2">
        <v>6</v>
      </c>
      <c r="J669" s="2">
        <v>3</v>
      </c>
      <c r="K669" s="3" t="s">
        <v>17</v>
      </c>
      <c r="L669" s="8">
        <v>118</v>
      </c>
      <c r="M669" s="5">
        <v>654789.9</v>
      </c>
      <c r="N669" s="5">
        <v>67188.320000000007</v>
      </c>
      <c r="O669" s="8">
        <v>88.5</v>
      </c>
      <c r="P669" s="5">
        <v>515784.76140000002</v>
      </c>
      <c r="Q669" s="5">
        <v>23210.314200000001</v>
      </c>
      <c r="R669" s="8">
        <v>104.50000000000001</v>
      </c>
      <c r="S669" s="5">
        <v>609033.98400000005</v>
      </c>
      <c r="T669" s="5">
        <v>27406.529399999999</v>
      </c>
      <c r="U669" s="5">
        <v>5828.0763999999999</v>
      </c>
    </row>
    <row r="670" spans="1:21" x14ac:dyDescent="0.25">
      <c r="A670" s="2">
        <v>3108</v>
      </c>
      <c r="B670" s="3" t="s">
        <v>105</v>
      </c>
      <c r="C670" s="3" t="s">
        <v>69</v>
      </c>
      <c r="D670" s="2">
        <v>31054</v>
      </c>
      <c r="E670" s="3" t="s">
        <v>111</v>
      </c>
      <c r="F670" s="2">
        <v>314330</v>
      </c>
      <c r="G670" s="3" t="s">
        <v>69</v>
      </c>
      <c r="H670" s="2">
        <v>4</v>
      </c>
      <c r="I670" s="2">
        <v>6</v>
      </c>
      <c r="J670" s="2">
        <v>4</v>
      </c>
      <c r="K670" s="3" t="s">
        <v>18</v>
      </c>
      <c r="L670" s="8">
        <v>32</v>
      </c>
      <c r="M670" s="5">
        <v>162893.34</v>
      </c>
      <c r="N670" s="5">
        <v>0</v>
      </c>
      <c r="O670" s="8">
        <v>15.999999999999998</v>
      </c>
      <c r="P670" s="5">
        <v>70426.747199999998</v>
      </c>
      <c r="Q670" s="5">
        <v>3169.2035999999998</v>
      </c>
      <c r="R670" s="8">
        <v>19</v>
      </c>
      <c r="S670" s="5">
        <v>83631.762600000002</v>
      </c>
      <c r="T670" s="5">
        <v>3763.4292</v>
      </c>
      <c r="U670" s="5">
        <v>4401.6716999999999</v>
      </c>
    </row>
    <row r="671" spans="1:21" x14ac:dyDescent="0.25">
      <c r="A671" s="2">
        <v>3108</v>
      </c>
      <c r="B671" s="3" t="s">
        <v>105</v>
      </c>
      <c r="C671" s="3" t="s">
        <v>69</v>
      </c>
      <c r="D671" s="2">
        <v>31054</v>
      </c>
      <c r="E671" s="3" t="s">
        <v>111</v>
      </c>
      <c r="F671" s="2">
        <v>317020</v>
      </c>
      <c r="G671" s="3" t="s">
        <v>25</v>
      </c>
      <c r="H671" s="2">
        <v>4</v>
      </c>
      <c r="I671" s="2">
        <v>6</v>
      </c>
      <c r="J671" s="2">
        <v>1</v>
      </c>
      <c r="K671" s="3" t="s">
        <v>16</v>
      </c>
      <c r="L671" s="8">
        <v>2</v>
      </c>
      <c r="M671" s="5">
        <v>77030.649999999994</v>
      </c>
      <c r="N671" s="5">
        <v>0</v>
      </c>
      <c r="O671" s="8">
        <v>0</v>
      </c>
      <c r="P671" s="5">
        <v>0</v>
      </c>
      <c r="Q671" s="5">
        <v>0</v>
      </c>
      <c r="R671" s="8">
        <v>0</v>
      </c>
      <c r="S671" s="5">
        <v>0</v>
      </c>
      <c r="T671" s="5">
        <v>0</v>
      </c>
      <c r="U671" s="5">
        <v>13886.141299999999</v>
      </c>
    </row>
    <row r="672" spans="1:21" x14ac:dyDescent="0.25">
      <c r="A672" s="2">
        <v>3108</v>
      </c>
      <c r="B672" s="3" t="s">
        <v>105</v>
      </c>
      <c r="C672" s="3" t="s">
        <v>69</v>
      </c>
      <c r="D672" s="2">
        <v>31055</v>
      </c>
      <c r="E672" s="3" t="s">
        <v>113</v>
      </c>
      <c r="F672" s="2">
        <v>310620</v>
      </c>
      <c r="G672" s="3" t="s">
        <v>15</v>
      </c>
      <c r="H672" s="2">
        <v>4</v>
      </c>
      <c r="I672" s="2">
        <v>6</v>
      </c>
      <c r="J672" s="2">
        <v>1</v>
      </c>
      <c r="K672" s="3" t="s">
        <v>16</v>
      </c>
      <c r="L672" s="8">
        <v>4</v>
      </c>
      <c r="M672" s="5">
        <v>42031.71</v>
      </c>
      <c r="N672" s="5">
        <v>4452.09</v>
      </c>
      <c r="O672" s="8">
        <v>1.5</v>
      </c>
      <c r="P672" s="5">
        <v>17264.645400000001</v>
      </c>
      <c r="Q672" s="5">
        <v>776.90880000000004</v>
      </c>
      <c r="R672" s="8">
        <v>1.9999999999999998</v>
      </c>
      <c r="S672" s="5">
        <v>23019.527399999999</v>
      </c>
      <c r="T672" s="5">
        <v>1035.8789999999999</v>
      </c>
      <c r="U672" s="5">
        <v>11509.7637</v>
      </c>
    </row>
    <row r="673" spans="1:21" x14ac:dyDescent="0.25">
      <c r="A673" s="2">
        <v>3108</v>
      </c>
      <c r="B673" s="3" t="s">
        <v>105</v>
      </c>
      <c r="C673" s="3" t="s">
        <v>69</v>
      </c>
      <c r="D673" s="2">
        <v>31055</v>
      </c>
      <c r="E673" s="3" t="s">
        <v>113</v>
      </c>
      <c r="F673" s="2">
        <v>310620</v>
      </c>
      <c r="G673" s="3" t="s">
        <v>15</v>
      </c>
      <c r="H673" s="2">
        <v>4</v>
      </c>
      <c r="I673" s="2">
        <v>6</v>
      </c>
      <c r="J673" s="2">
        <v>3</v>
      </c>
      <c r="K673" s="3" t="s">
        <v>17</v>
      </c>
      <c r="L673" s="8">
        <v>1</v>
      </c>
      <c r="M673" s="5">
        <v>5052.6099999999997</v>
      </c>
      <c r="N673" s="5">
        <v>2585.08</v>
      </c>
      <c r="O673" s="8">
        <v>0</v>
      </c>
      <c r="P673" s="5">
        <v>0</v>
      </c>
      <c r="Q673" s="5">
        <v>0</v>
      </c>
      <c r="R673" s="8">
        <v>0</v>
      </c>
      <c r="S673" s="5">
        <v>0</v>
      </c>
      <c r="T673" s="5">
        <v>0</v>
      </c>
      <c r="U673" s="5">
        <v>6096.1048000000001</v>
      </c>
    </row>
    <row r="674" spans="1:21" x14ac:dyDescent="0.25">
      <c r="A674" s="2">
        <v>3108</v>
      </c>
      <c r="B674" s="3" t="s">
        <v>105</v>
      </c>
      <c r="C674" s="3" t="s">
        <v>69</v>
      </c>
      <c r="D674" s="2">
        <v>31055</v>
      </c>
      <c r="E674" s="3" t="s">
        <v>113</v>
      </c>
      <c r="F674" s="2">
        <v>310620</v>
      </c>
      <c r="G674" s="3" t="s">
        <v>15</v>
      </c>
      <c r="H674" s="2">
        <v>4</v>
      </c>
      <c r="I674" s="2">
        <v>6</v>
      </c>
      <c r="J674" s="2">
        <v>5</v>
      </c>
      <c r="K674" s="3" t="s">
        <v>20</v>
      </c>
      <c r="L674" s="8">
        <v>2</v>
      </c>
      <c r="M674" s="5">
        <v>8391.9699999999993</v>
      </c>
      <c r="N674" s="5">
        <v>3599.94</v>
      </c>
      <c r="O674" s="8">
        <v>1.9999999999999998</v>
      </c>
      <c r="P674" s="5">
        <v>8688.9624000000003</v>
      </c>
      <c r="Q674" s="5">
        <v>391.00319999999999</v>
      </c>
      <c r="R674" s="8">
        <v>2.5</v>
      </c>
      <c r="S674" s="5">
        <v>10861.203</v>
      </c>
      <c r="T674" s="5">
        <v>488.75400000000002</v>
      </c>
      <c r="U674" s="5">
        <v>4344.4811</v>
      </c>
    </row>
    <row r="675" spans="1:21" x14ac:dyDescent="0.25">
      <c r="A675" s="2">
        <v>3108</v>
      </c>
      <c r="B675" s="3" t="s">
        <v>105</v>
      </c>
      <c r="C675" s="3" t="s">
        <v>69</v>
      </c>
      <c r="D675" s="2">
        <v>31055</v>
      </c>
      <c r="E675" s="3" t="s">
        <v>113</v>
      </c>
      <c r="F675" s="2">
        <v>314330</v>
      </c>
      <c r="G675" s="3" t="s">
        <v>69</v>
      </c>
      <c r="H675" s="2">
        <v>4</v>
      </c>
      <c r="I675" s="2">
        <v>6</v>
      </c>
      <c r="J675" s="2">
        <v>1</v>
      </c>
      <c r="K675" s="3" t="s">
        <v>16</v>
      </c>
      <c r="L675" s="8">
        <v>23</v>
      </c>
      <c r="M675" s="5">
        <v>184753.02</v>
      </c>
      <c r="N675" s="5">
        <v>24031.74</v>
      </c>
      <c r="O675" s="8">
        <v>25.999999999999996</v>
      </c>
      <c r="P675" s="5">
        <v>231342.07740000001</v>
      </c>
      <c r="Q675" s="5">
        <v>10410.393599999999</v>
      </c>
      <c r="R675" s="8">
        <v>30.499999999999996</v>
      </c>
      <c r="S675" s="5">
        <v>271382.05200000003</v>
      </c>
      <c r="T675" s="5">
        <v>12212.1924</v>
      </c>
      <c r="U675" s="5">
        <v>8897.7721999999994</v>
      </c>
    </row>
    <row r="676" spans="1:21" x14ac:dyDescent="0.25">
      <c r="A676" s="2">
        <v>3108</v>
      </c>
      <c r="B676" s="3" t="s">
        <v>105</v>
      </c>
      <c r="C676" s="3" t="s">
        <v>69</v>
      </c>
      <c r="D676" s="2">
        <v>31055</v>
      </c>
      <c r="E676" s="3" t="s">
        <v>113</v>
      </c>
      <c r="F676" s="2">
        <v>314330</v>
      </c>
      <c r="G676" s="3" t="s">
        <v>69</v>
      </c>
      <c r="H676" s="2">
        <v>4</v>
      </c>
      <c r="I676" s="2">
        <v>6</v>
      </c>
      <c r="J676" s="2">
        <v>2</v>
      </c>
      <c r="K676" s="3" t="s">
        <v>22</v>
      </c>
      <c r="L676" s="8">
        <v>3</v>
      </c>
      <c r="M676" s="5">
        <v>5994.99</v>
      </c>
      <c r="N676" s="5">
        <v>0</v>
      </c>
      <c r="O676" s="8">
        <v>7.5</v>
      </c>
      <c r="P676" s="5">
        <v>12413.495999999999</v>
      </c>
      <c r="Q676" s="5">
        <v>558.60720000000003</v>
      </c>
      <c r="R676" s="8">
        <v>8.5</v>
      </c>
      <c r="S676" s="5">
        <v>14068.629000000001</v>
      </c>
      <c r="T676" s="5">
        <v>633.08820000000003</v>
      </c>
      <c r="U676" s="5">
        <v>1655.1328000000001</v>
      </c>
    </row>
    <row r="677" spans="1:21" x14ac:dyDescent="0.25">
      <c r="A677" s="2">
        <v>3108</v>
      </c>
      <c r="B677" s="3" t="s">
        <v>105</v>
      </c>
      <c r="C677" s="3" t="s">
        <v>69</v>
      </c>
      <c r="D677" s="2">
        <v>31055</v>
      </c>
      <c r="E677" s="3" t="s">
        <v>113</v>
      </c>
      <c r="F677" s="2">
        <v>314330</v>
      </c>
      <c r="G677" s="3" t="s">
        <v>69</v>
      </c>
      <c r="H677" s="2">
        <v>4</v>
      </c>
      <c r="I677" s="2">
        <v>6</v>
      </c>
      <c r="J677" s="2">
        <v>3</v>
      </c>
      <c r="K677" s="3" t="s">
        <v>17</v>
      </c>
      <c r="L677" s="8">
        <v>35</v>
      </c>
      <c r="M677" s="5">
        <v>184621.64</v>
      </c>
      <c r="N677" s="5">
        <v>11489.28</v>
      </c>
      <c r="O677" s="8">
        <v>27.499999999999996</v>
      </c>
      <c r="P677" s="5">
        <v>160272.10079999999</v>
      </c>
      <c r="Q677" s="5">
        <v>7212.2448000000004</v>
      </c>
      <c r="R677" s="8">
        <v>31.999999999999996</v>
      </c>
      <c r="S677" s="5">
        <v>186498.44459999999</v>
      </c>
      <c r="T677" s="5">
        <v>8392.4297999999999</v>
      </c>
      <c r="U677" s="5">
        <v>5828.0763999999999</v>
      </c>
    </row>
    <row r="678" spans="1:21" x14ac:dyDescent="0.25">
      <c r="A678" s="2">
        <v>3108</v>
      </c>
      <c r="B678" s="3" t="s">
        <v>105</v>
      </c>
      <c r="C678" s="3" t="s">
        <v>69</v>
      </c>
      <c r="D678" s="2">
        <v>31055</v>
      </c>
      <c r="E678" s="3" t="s">
        <v>113</v>
      </c>
      <c r="F678" s="2">
        <v>314330</v>
      </c>
      <c r="G678" s="3" t="s">
        <v>69</v>
      </c>
      <c r="H678" s="2">
        <v>4</v>
      </c>
      <c r="I678" s="2">
        <v>6</v>
      </c>
      <c r="J678" s="2">
        <v>4</v>
      </c>
      <c r="K678" s="3" t="s">
        <v>18</v>
      </c>
      <c r="L678" s="8">
        <v>0</v>
      </c>
      <c r="M678" s="5">
        <v>0</v>
      </c>
      <c r="N678" s="5">
        <v>0</v>
      </c>
      <c r="O678" s="8">
        <v>5</v>
      </c>
      <c r="P678" s="5">
        <v>22008.358199999999</v>
      </c>
      <c r="Q678" s="5">
        <v>990.37620000000004</v>
      </c>
      <c r="R678" s="8">
        <v>6</v>
      </c>
      <c r="S678" s="5">
        <v>26410.030200000001</v>
      </c>
      <c r="T678" s="5">
        <v>1188.4512</v>
      </c>
      <c r="U678" s="5">
        <v>4401.6716999999999</v>
      </c>
    </row>
    <row r="679" spans="1:21" x14ac:dyDescent="0.25">
      <c r="A679" s="2">
        <v>3108</v>
      </c>
      <c r="B679" s="3" t="s">
        <v>105</v>
      </c>
      <c r="C679" s="3" t="s">
        <v>69</v>
      </c>
      <c r="D679" s="2">
        <v>31055</v>
      </c>
      <c r="E679" s="3" t="s">
        <v>113</v>
      </c>
      <c r="F679" s="2">
        <v>317010</v>
      </c>
      <c r="G679" s="3" t="s">
        <v>114</v>
      </c>
      <c r="H679" s="2">
        <v>4</v>
      </c>
      <c r="I679" s="2">
        <v>6</v>
      </c>
      <c r="J679" s="2">
        <v>3</v>
      </c>
      <c r="K679" s="3" t="s">
        <v>17</v>
      </c>
      <c r="L679" s="8">
        <v>1</v>
      </c>
      <c r="M679" s="5">
        <v>6290.01</v>
      </c>
      <c r="N679" s="5">
        <v>2872.32</v>
      </c>
      <c r="O679" s="8">
        <v>0</v>
      </c>
      <c r="P679" s="5">
        <v>0</v>
      </c>
      <c r="Q679" s="5">
        <v>0</v>
      </c>
      <c r="R679" s="8">
        <v>0</v>
      </c>
      <c r="S679" s="5">
        <v>0</v>
      </c>
      <c r="T679" s="5">
        <v>0</v>
      </c>
      <c r="U679" s="5">
        <v>6738.2541000000001</v>
      </c>
    </row>
    <row r="680" spans="1:21" x14ac:dyDescent="0.25">
      <c r="A680" s="2">
        <v>3108</v>
      </c>
      <c r="B680" s="3" t="s">
        <v>105</v>
      </c>
      <c r="C680" s="3" t="s">
        <v>69</v>
      </c>
      <c r="D680" s="2">
        <v>31056</v>
      </c>
      <c r="E680" s="3" t="s">
        <v>115</v>
      </c>
      <c r="F680" s="2">
        <v>310620</v>
      </c>
      <c r="G680" s="3" t="s">
        <v>15</v>
      </c>
      <c r="H680" s="2">
        <v>4</v>
      </c>
      <c r="I680" s="2">
        <v>6</v>
      </c>
      <c r="J680" s="2">
        <v>1</v>
      </c>
      <c r="K680" s="3" t="s">
        <v>16</v>
      </c>
      <c r="L680" s="8">
        <v>7</v>
      </c>
      <c r="M680" s="5">
        <v>190358.3</v>
      </c>
      <c r="N680" s="5">
        <v>0</v>
      </c>
      <c r="O680" s="8">
        <v>1.9999999999999998</v>
      </c>
      <c r="P680" s="5">
        <v>23019.527399999999</v>
      </c>
      <c r="Q680" s="5">
        <v>1035.8789999999999</v>
      </c>
      <c r="R680" s="8">
        <v>2.5</v>
      </c>
      <c r="S680" s="5">
        <v>28774.4094</v>
      </c>
      <c r="T680" s="5">
        <v>1294.8486</v>
      </c>
      <c r="U680" s="5">
        <v>11509.7637</v>
      </c>
    </row>
    <row r="681" spans="1:21" x14ac:dyDescent="0.25">
      <c r="A681" s="2">
        <v>3108</v>
      </c>
      <c r="B681" s="3" t="s">
        <v>105</v>
      </c>
      <c r="C681" s="3" t="s">
        <v>69</v>
      </c>
      <c r="D681" s="2">
        <v>31056</v>
      </c>
      <c r="E681" s="3" t="s">
        <v>115</v>
      </c>
      <c r="F681" s="2">
        <v>310620</v>
      </c>
      <c r="G681" s="3" t="s">
        <v>15</v>
      </c>
      <c r="H681" s="2">
        <v>4</v>
      </c>
      <c r="I681" s="2">
        <v>6</v>
      </c>
      <c r="J681" s="2">
        <v>2</v>
      </c>
      <c r="K681" s="3" t="s">
        <v>22</v>
      </c>
      <c r="L681" s="8">
        <v>1</v>
      </c>
      <c r="M681" s="5">
        <v>444.64</v>
      </c>
      <c r="N681" s="5">
        <v>0</v>
      </c>
      <c r="O681" s="8">
        <v>0</v>
      </c>
      <c r="P681" s="5">
        <v>0</v>
      </c>
      <c r="Q681" s="5">
        <v>0</v>
      </c>
      <c r="R681" s="8">
        <v>0</v>
      </c>
      <c r="S681" s="5">
        <v>0</v>
      </c>
      <c r="T681" s="5">
        <v>0</v>
      </c>
      <c r="U681" s="5">
        <v>1549.6860999999999</v>
      </c>
    </row>
    <row r="682" spans="1:21" x14ac:dyDescent="0.25">
      <c r="A682" s="2">
        <v>3108</v>
      </c>
      <c r="B682" s="3" t="s">
        <v>105</v>
      </c>
      <c r="C682" s="3" t="s">
        <v>69</v>
      </c>
      <c r="D682" s="2">
        <v>31056</v>
      </c>
      <c r="E682" s="3" t="s">
        <v>115</v>
      </c>
      <c r="F682" s="2">
        <v>310620</v>
      </c>
      <c r="G682" s="3" t="s">
        <v>15</v>
      </c>
      <c r="H682" s="2">
        <v>4</v>
      </c>
      <c r="I682" s="2">
        <v>6</v>
      </c>
      <c r="J682" s="2">
        <v>5</v>
      </c>
      <c r="K682" s="3" t="s">
        <v>20</v>
      </c>
      <c r="L682" s="8">
        <v>0</v>
      </c>
      <c r="M682" s="5">
        <v>0</v>
      </c>
      <c r="N682" s="5">
        <v>0</v>
      </c>
      <c r="O682" s="8">
        <v>3</v>
      </c>
      <c r="P682" s="5">
        <v>13033.442999999999</v>
      </c>
      <c r="Q682" s="5">
        <v>586.50480000000005</v>
      </c>
      <c r="R682" s="8">
        <v>3.5000000000000004</v>
      </c>
      <c r="S682" s="5">
        <v>15205.6836</v>
      </c>
      <c r="T682" s="5">
        <v>684.25559999999996</v>
      </c>
      <c r="U682" s="5">
        <v>4344.4811</v>
      </c>
    </row>
    <row r="683" spans="1:21" x14ac:dyDescent="0.25">
      <c r="A683" s="2">
        <v>3108</v>
      </c>
      <c r="B683" s="3" t="s">
        <v>105</v>
      </c>
      <c r="C683" s="3" t="s">
        <v>69</v>
      </c>
      <c r="D683" s="2">
        <v>31056</v>
      </c>
      <c r="E683" s="3" t="s">
        <v>115</v>
      </c>
      <c r="F683" s="2">
        <v>314330</v>
      </c>
      <c r="G683" s="3" t="s">
        <v>69</v>
      </c>
      <c r="H683" s="2">
        <v>4</v>
      </c>
      <c r="I683" s="2">
        <v>6</v>
      </c>
      <c r="J683" s="2">
        <v>1</v>
      </c>
      <c r="K683" s="3" t="s">
        <v>16</v>
      </c>
      <c r="L683" s="8">
        <v>42</v>
      </c>
      <c r="M683" s="5">
        <v>373509.67</v>
      </c>
      <c r="N683" s="5">
        <v>51151.16</v>
      </c>
      <c r="O683" s="8">
        <v>38</v>
      </c>
      <c r="P683" s="5">
        <v>338115.34379999997</v>
      </c>
      <c r="Q683" s="5">
        <v>15215.1906</v>
      </c>
      <c r="R683" s="8">
        <v>44.5</v>
      </c>
      <c r="S683" s="5">
        <v>395950.86300000001</v>
      </c>
      <c r="T683" s="5">
        <v>17817.789000000001</v>
      </c>
      <c r="U683" s="5">
        <v>8897.7721999999994</v>
      </c>
    </row>
    <row r="684" spans="1:21" x14ac:dyDescent="0.25">
      <c r="A684" s="2">
        <v>3108</v>
      </c>
      <c r="B684" s="3" t="s">
        <v>105</v>
      </c>
      <c r="C684" s="3" t="s">
        <v>69</v>
      </c>
      <c r="D684" s="2">
        <v>31056</v>
      </c>
      <c r="E684" s="3" t="s">
        <v>115</v>
      </c>
      <c r="F684" s="2">
        <v>314330</v>
      </c>
      <c r="G684" s="3" t="s">
        <v>69</v>
      </c>
      <c r="H684" s="2">
        <v>4</v>
      </c>
      <c r="I684" s="2">
        <v>6</v>
      </c>
      <c r="J684" s="2">
        <v>2</v>
      </c>
      <c r="K684" s="3" t="s">
        <v>22</v>
      </c>
      <c r="L684" s="8">
        <v>2</v>
      </c>
      <c r="M684" s="5">
        <v>5420.79</v>
      </c>
      <c r="N684" s="5">
        <v>0</v>
      </c>
      <c r="O684" s="8">
        <v>10.5</v>
      </c>
      <c r="P684" s="5">
        <v>17378.894400000001</v>
      </c>
      <c r="Q684" s="5">
        <v>782.05020000000002</v>
      </c>
      <c r="R684" s="8">
        <v>12.500000000000002</v>
      </c>
      <c r="S684" s="5">
        <v>20689.159800000001</v>
      </c>
      <c r="T684" s="5">
        <v>931.01220000000001</v>
      </c>
      <c r="U684" s="5">
        <v>1655.1328000000001</v>
      </c>
    </row>
    <row r="685" spans="1:21" x14ac:dyDescent="0.25">
      <c r="A685" s="2">
        <v>3108</v>
      </c>
      <c r="B685" s="3" t="s">
        <v>105</v>
      </c>
      <c r="C685" s="3" t="s">
        <v>69</v>
      </c>
      <c r="D685" s="2">
        <v>31056</v>
      </c>
      <c r="E685" s="3" t="s">
        <v>115</v>
      </c>
      <c r="F685" s="2">
        <v>314330</v>
      </c>
      <c r="G685" s="3" t="s">
        <v>69</v>
      </c>
      <c r="H685" s="2">
        <v>4</v>
      </c>
      <c r="I685" s="2">
        <v>6</v>
      </c>
      <c r="J685" s="2">
        <v>3</v>
      </c>
      <c r="K685" s="3" t="s">
        <v>17</v>
      </c>
      <c r="L685" s="8">
        <v>48</v>
      </c>
      <c r="M685" s="5">
        <v>268726.45</v>
      </c>
      <c r="N685" s="5">
        <v>41648.61</v>
      </c>
      <c r="O685" s="8">
        <v>40</v>
      </c>
      <c r="P685" s="5">
        <v>233123.05619999999</v>
      </c>
      <c r="Q685" s="5">
        <v>10490.537399999999</v>
      </c>
      <c r="R685" s="8">
        <v>47</v>
      </c>
      <c r="S685" s="5">
        <v>273919.5906</v>
      </c>
      <c r="T685" s="5">
        <v>12326.3814</v>
      </c>
      <c r="U685" s="5">
        <v>5828.0763999999999</v>
      </c>
    </row>
    <row r="686" spans="1:21" x14ac:dyDescent="0.25">
      <c r="A686" s="2">
        <v>3108</v>
      </c>
      <c r="B686" s="3" t="s">
        <v>105</v>
      </c>
      <c r="C686" s="3" t="s">
        <v>69</v>
      </c>
      <c r="D686" s="2">
        <v>31056</v>
      </c>
      <c r="E686" s="3" t="s">
        <v>115</v>
      </c>
      <c r="F686" s="2">
        <v>314330</v>
      </c>
      <c r="G686" s="3" t="s">
        <v>69</v>
      </c>
      <c r="H686" s="2">
        <v>4</v>
      </c>
      <c r="I686" s="2">
        <v>6</v>
      </c>
      <c r="J686" s="2">
        <v>4</v>
      </c>
      <c r="K686" s="3" t="s">
        <v>18</v>
      </c>
      <c r="L686" s="8">
        <v>5</v>
      </c>
      <c r="M686" s="5">
        <v>26346.04</v>
      </c>
      <c r="N686" s="5">
        <v>0</v>
      </c>
      <c r="O686" s="8">
        <v>7.5</v>
      </c>
      <c r="P686" s="5">
        <v>33012.537600000003</v>
      </c>
      <c r="Q686" s="5">
        <v>1485.5640000000001</v>
      </c>
      <c r="R686" s="8">
        <v>8.5</v>
      </c>
      <c r="S686" s="5">
        <v>37414.209600000002</v>
      </c>
      <c r="T686" s="5">
        <v>1683.6396</v>
      </c>
      <c r="U686" s="5">
        <v>4401.6716999999999</v>
      </c>
    </row>
    <row r="687" spans="1:21" x14ac:dyDescent="0.25">
      <c r="A687" s="2">
        <v>3108</v>
      </c>
      <c r="B687" s="3" t="s">
        <v>105</v>
      </c>
      <c r="C687" s="3" t="s">
        <v>69</v>
      </c>
      <c r="D687" s="2">
        <v>31076</v>
      </c>
      <c r="E687" s="3" t="s">
        <v>116</v>
      </c>
      <c r="F687" s="2">
        <v>310620</v>
      </c>
      <c r="G687" s="3" t="s">
        <v>15</v>
      </c>
      <c r="H687" s="2">
        <v>4</v>
      </c>
      <c r="I687" s="2">
        <v>6</v>
      </c>
      <c r="J687" s="2">
        <v>1</v>
      </c>
      <c r="K687" s="3" t="s">
        <v>16</v>
      </c>
      <c r="L687" s="8">
        <v>0</v>
      </c>
      <c r="M687" s="5">
        <v>0</v>
      </c>
      <c r="N687" s="5">
        <v>0</v>
      </c>
      <c r="O687" s="8">
        <v>0.49999999999999994</v>
      </c>
      <c r="P687" s="5">
        <v>5754.8819999999996</v>
      </c>
      <c r="Q687" s="5">
        <v>258.96960000000001</v>
      </c>
      <c r="R687" s="8">
        <v>0.49999999999999994</v>
      </c>
      <c r="S687" s="5">
        <v>5754.8819999999996</v>
      </c>
      <c r="T687" s="5">
        <v>258.96960000000001</v>
      </c>
      <c r="U687" s="5">
        <v>11509.7637</v>
      </c>
    </row>
    <row r="688" spans="1:21" x14ac:dyDescent="0.25">
      <c r="A688" s="2">
        <v>3108</v>
      </c>
      <c r="B688" s="3" t="s">
        <v>105</v>
      </c>
      <c r="C688" s="3" t="s">
        <v>69</v>
      </c>
      <c r="D688" s="2">
        <v>31076</v>
      </c>
      <c r="E688" s="3" t="s">
        <v>116</v>
      </c>
      <c r="F688" s="2">
        <v>310620</v>
      </c>
      <c r="G688" s="3" t="s">
        <v>15</v>
      </c>
      <c r="H688" s="2">
        <v>4</v>
      </c>
      <c r="I688" s="2">
        <v>6</v>
      </c>
      <c r="J688" s="2">
        <v>5</v>
      </c>
      <c r="K688" s="3" t="s">
        <v>20</v>
      </c>
      <c r="L688" s="8">
        <v>0</v>
      </c>
      <c r="M688" s="5">
        <v>0</v>
      </c>
      <c r="N688" s="5">
        <v>0</v>
      </c>
      <c r="O688" s="8">
        <v>0.99999999999999989</v>
      </c>
      <c r="P688" s="5">
        <v>4344.4812000000002</v>
      </c>
      <c r="Q688" s="5">
        <v>195.5016</v>
      </c>
      <c r="R688" s="8">
        <v>0.99999999999999989</v>
      </c>
      <c r="S688" s="5">
        <v>4344.4812000000002</v>
      </c>
      <c r="T688" s="5">
        <v>195.5016</v>
      </c>
      <c r="U688" s="5">
        <v>4344.4811</v>
      </c>
    </row>
    <row r="689" spans="1:21" x14ac:dyDescent="0.25">
      <c r="A689" s="2">
        <v>3108</v>
      </c>
      <c r="B689" s="3" t="s">
        <v>105</v>
      </c>
      <c r="C689" s="3" t="s">
        <v>69</v>
      </c>
      <c r="D689" s="2">
        <v>31076</v>
      </c>
      <c r="E689" s="3" t="s">
        <v>116</v>
      </c>
      <c r="F689" s="2">
        <v>314330</v>
      </c>
      <c r="G689" s="3" t="s">
        <v>69</v>
      </c>
      <c r="H689" s="2">
        <v>4</v>
      </c>
      <c r="I689" s="2">
        <v>6</v>
      </c>
      <c r="J689" s="2">
        <v>1</v>
      </c>
      <c r="K689" s="3" t="s">
        <v>16</v>
      </c>
      <c r="L689" s="8">
        <v>12</v>
      </c>
      <c r="M689" s="5">
        <v>116982.25</v>
      </c>
      <c r="N689" s="5">
        <v>23935.99</v>
      </c>
      <c r="O689" s="8">
        <v>11.5</v>
      </c>
      <c r="P689" s="5">
        <v>102324.38039999999</v>
      </c>
      <c r="Q689" s="5">
        <v>4604.5973999999997</v>
      </c>
      <c r="R689" s="8">
        <v>13.5</v>
      </c>
      <c r="S689" s="5">
        <v>120119.925</v>
      </c>
      <c r="T689" s="5">
        <v>5405.3963999999996</v>
      </c>
      <c r="U689" s="5">
        <v>8897.7721999999994</v>
      </c>
    </row>
    <row r="690" spans="1:21" x14ac:dyDescent="0.25">
      <c r="A690" s="2">
        <v>3108</v>
      </c>
      <c r="B690" s="3" t="s">
        <v>105</v>
      </c>
      <c r="C690" s="3" t="s">
        <v>69</v>
      </c>
      <c r="D690" s="2">
        <v>31076</v>
      </c>
      <c r="E690" s="3" t="s">
        <v>116</v>
      </c>
      <c r="F690" s="2">
        <v>314330</v>
      </c>
      <c r="G690" s="3" t="s">
        <v>69</v>
      </c>
      <c r="H690" s="2">
        <v>4</v>
      </c>
      <c r="I690" s="2">
        <v>6</v>
      </c>
      <c r="J690" s="2">
        <v>2</v>
      </c>
      <c r="K690" s="3" t="s">
        <v>22</v>
      </c>
      <c r="L690" s="8">
        <v>0</v>
      </c>
      <c r="M690" s="5">
        <v>0</v>
      </c>
      <c r="N690" s="5">
        <v>0</v>
      </c>
      <c r="O690" s="8">
        <v>3</v>
      </c>
      <c r="P690" s="5">
        <v>4965.3984</v>
      </c>
      <c r="Q690" s="5">
        <v>223.44300000000001</v>
      </c>
      <c r="R690" s="8">
        <v>3.5000000000000004</v>
      </c>
      <c r="S690" s="5">
        <v>5792.9646000000002</v>
      </c>
      <c r="T690" s="5">
        <v>260.6832</v>
      </c>
      <c r="U690" s="5">
        <v>1655.1328000000001</v>
      </c>
    </row>
    <row r="691" spans="1:21" x14ac:dyDescent="0.25">
      <c r="A691" s="2">
        <v>3108</v>
      </c>
      <c r="B691" s="3" t="s">
        <v>105</v>
      </c>
      <c r="C691" s="3" t="s">
        <v>69</v>
      </c>
      <c r="D691" s="2">
        <v>31076</v>
      </c>
      <c r="E691" s="3" t="s">
        <v>116</v>
      </c>
      <c r="F691" s="2">
        <v>314330</v>
      </c>
      <c r="G691" s="3" t="s">
        <v>69</v>
      </c>
      <c r="H691" s="2">
        <v>4</v>
      </c>
      <c r="I691" s="2">
        <v>6</v>
      </c>
      <c r="J691" s="2">
        <v>3</v>
      </c>
      <c r="K691" s="3" t="s">
        <v>17</v>
      </c>
      <c r="L691" s="8">
        <v>10</v>
      </c>
      <c r="M691" s="5">
        <v>62751.39</v>
      </c>
      <c r="N691" s="5">
        <v>2872.32</v>
      </c>
      <c r="O691" s="8">
        <v>12</v>
      </c>
      <c r="P691" s="5">
        <v>69936.916800000006</v>
      </c>
      <c r="Q691" s="5">
        <v>3147.1614</v>
      </c>
      <c r="R691" s="8">
        <v>14.000000000000002</v>
      </c>
      <c r="S691" s="5">
        <v>81593.069399999993</v>
      </c>
      <c r="T691" s="5">
        <v>3671.6880000000001</v>
      </c>
      <c r="U691" s="5">
        <v>5828.0763999999999</v>
      </c>
    </row>
    <row r="692" spans="1:21" x14ac:dyDescent="0.25">
      <c r="A692" s="2">
        <v>3108</v>
      </c>
      <c r="B692" s="3" t="s">
        <v>105</v>
      </c>
      <c r="C692" s="3" t="s">
        <v>69</v>
      </c>
      <c r="D692" s="2">
        <v>31076</v>
      </c>
      <c r="E692" s="3" t="s">
        <v>116</v>
      </c>
      <c r="F692" s="2">
        <v>314330</v>
      </c>
      <c r="G692" s="3" t="s">
        <v>69</v>
      </c>
      <c r="H692" s="2">
        <v>4</v>
      </c>
      <c r="I692" s="2">
        <v>6</v>
      </c>
      <c r="J692" s="2">
        <v>4</v>
      </c>
      <c r="K692" s="3" t="s">
        <v>18</v>
      </c>
      <c r="L692" s="8">
        <v>1</v>
      </c>
      <c r="M692" s="5">
        <v>3891.93</v>
      </c>
      <c r="N692" s="5">
        <v>0</v>
      </c>
      <c r="O692" s="8">
        <v>1.9999999999999998</v>
      </c>
      <c r="P692" s="5">
        <v>8803.3433999999997</v>
      </c>
      <c r="Q692" s="5">
        <v>396.1506</v>
      </c>
      <c r="R692" s="8">
        <v>2.5</v>
      </c>
      <c r="S692" s="5">
        <v>11004.179400000001</v>
      </c>
      <c r="T692" s="5">
        <v>495.18779999999998</v>
      </c>
      <c r="U692" s="5">
        <v>4401.6716999999999</v>
      </c>
    </row>
    <row r="693" spans="1:21" x14ac:dyDescent="0.25">
      <c r="A693" s="2">
        <v>3109</v>
      </c>
      <c r="B693" s="3" t="s">
        <v>117</v>
      </c>
      <c r="C693" s="3" t="s">
        <v>51</v>
      </c>
      <c r="D693" s="2">
        <v>31057</v>
      </c>
      <c r="E693" s="3" t="s">
        <v>51</v>
      </c>
      <c r="F693" s="2">
        <v>310620</v>
      </c>
      <c r="G693" s="3" t="s">
        <v>15</v>
      </c>
      <c r="H693" s="2">
        <v>4</v>
      </c>
      <c r="I693" s="2">
        <v>6</v>
      </c>
      <c r="J693" s="2">
        <v>1</v>
      </c>
      <c r="K693" s="3" t="s">
        <v>16</v>
      </c>
      <c r="L693" s="8">
        <v>1</v>
      </c>
      <c r="M693" s="5">
        <v>14207.11</v>
      </c>
      <c r="N693" s="5">
        <v>6702.08</v>
      </c>
      <c r="O693" s="8">
        <v>0</v>
      </c>
      <c r="P693" s="5">
        <v>0</v>
      </c>
      <c r="Q693" s="5">
        <v>0</v>
      </c>
      <c r="R693" s="8">
        <v>0</v>
      </c>
      <c r="S693" s="5">
        <v>0</v>
      </c>
      <c r="T693" s="5">
        <v>0</v>
      </c>
      <c r="U693" s="5">
        <v>11509.7637</v>
      </c>
    </row>
    <row r="694" spans="1:21" x14ac:dyDescent="0.25">
      <c r="A694" s="2">
        <v>3109</v>
      </c>
      <c r="B694" s="3" t="s">
        <v>117</v>
      </c>
      <c r="C694" s="3" t="s">
        <v>51</v>
      </c>
      <c r="D694" s="2">
        <v>31057</v>
      </c>
      <c r="E694" s="3" t="s">
        <v>51</v>
      </c>
      <c r="F694" s="2">
        <v>310620</v>
      </c>
      <c r="G694" s="3" t="s">
        <v>15</v>
      </c>
      <c r="H694" s="2">
        <v>4</v>
      </c>
      <c r="I694" s="2">
        <v>6</v>
      </c>
      <c r="J694" s="2">
        <v>2</v>
      </c>
      <c r="K694" s="3" t="s">
        <v>22</v>
      </c>
      <c r="L694" s="8">
        <v>4</v>
      </c>
      <c r="M694" s="5">
        <v>2994.73</v>
      </c>
      <c r="N694" s="5">
        <v>478.72</v>
      </c>
      <c r="O694" s="8">
        <v>0</v>
      </c>
      <c r="P694" s="5">
        <v>0</v>
      </c>
      <c r="Q694" s="5">
        <v>0</v>
      </c>
      <c r="R694" s="8">
        <v>0</v>
      </c>
      <c r="S694" s="5">
        <v>0</v>
      </c>
      <c r="T694" s="5">
        <v>0</v>
      </c>
      <c r="U694" s="5">
        <v>1549.6860999999999</v>
      </c>
    </row>
    <row r="695" spans="1:21" x14ac:dyDescent="0.25">
      <c r="A695" s="2">
        <v>3109</v>
      </c>
      <c r="B695" s="3" t="s">
        <v>117</v>
      </c>
      <c r="C695" s="3" t="s">
        <v>51</v>
      </c>
      <c r="D695" s="2">
        <v>31057</v>
      </c>
      <c r="E695" s="3" t="s">
        <v>51</v>
      </c>
      <c r="F695" s="2">
        <v>310620</v>
      </c>
      <c r="G695" s="3" t="s">
        <v>15</v>
      </c>
      <c r="H695" s="2">
        <v>4</v>
      </c>
      <c r="I695" s="2">
        <v>6</v>
      </c>
      <c r="J695" s="2">
        <v>4</v>
      </c>
      <c r="K695" s="3" t="s">
        <v>18</v>
      </c>
      <c r="L695" s="8">
        <v>2</v>
      </c>
      <c r="M695" s="5">
        <v>8265.01</v>
      </c>
      <c r="N695" s="5">
        <v>508.63</v>
      </c>
      <c r="O695" s="8">
        <v>0</v>
      </c>
      <c r="P695" s="5">
        <v>0</v>
      </c>
      <c r="Q695" s="5">
        <v>0</v>
      </c>
      <c r="R695" s="8">
        <v>0</v>
      </c>
      <c r="S695" s="5">
        <v>0</v>
      </c>
      <c r="T695" s="5">
        <v>0</v>
      </c>
      <c r="U695" s="5">
        <v>4814.8932000000004</v>
      </c>
    </row>
    <row r="696" spans="1:21" x14ac:dyDescent="0.25">
      <c r="A696" s="2">
        <v>3109</v>
      </c>
      <c r="B696" s="3" t="s">
        <v>117</v>
      </c>
      <c r="C696" s="3" t="s">
        <v>51</v>
      </c>
      <c r="D696" s="2">
        <v>31057</v>
      </c>
      <c r="E696" s="3" t="s">
        <v>51</v>
      </c>
      <c r="F696" s="2">
        <v>310620</v>
      </c>
      <c r="G696" s="3" t="s">
        <v>15</v>
      </c>
      <c r="H696" s="2">
        <v>4</v>
      </c>
      <c r="I696" s="2">
        <v>6</v>
      </c>
      <c r="J696" s="2">
        <v>5</v>
      </c>
      <c r="K696" s="3" t="s">
        <v>20</v>
      </c>
      <c r="L696" s="8">
        <v>1</v>
      </c>
      <c r="M696" s="5">
        <v>4950.6899999999996</v>
      </c>
      <c r="N696" s="5">
        <v>0</v>
      </c>
      <c r="O696" s="8">
        <v>1.9999999999999998</v>
      </c>
      <c r="P696" s="5">
        <v>8688.9624000000003</v>
      </c>
      <c r="Q696" s="5">
        <v>391.00319999999999</v>
      </c>
      <c r="R696" s="8">
        <v>2.5</v>
      </c>
      <c r="S696" s="5">
        <v>10861.203</v>
      </c>
      <c r="T696" s="5">
        <v>488.75400000000002</v>
      </c>
      <c r="U696" s="5">
        <v>4344.4811</v>
      </c>
    </row>
    <row r="697" spans="1:21" x14ac:dyDescent="0.25">
      <c r="A697" s="2">
        <v>3109</v>
      </c>
      <c r="B697" s="3" t="s">
        <v>117</v>
      </c>
      <c r="C697" s="3" t="s">
        <v>51</v>
      </c>
      <c r="D697" s="2">
        <v>31057</v>
      </c>
      <c r="E697" s="3" t="s">
        <v>51</v>
      </c>
      <c r="F697" s="2">
        <v>314330</v>
      </c>
      <c r="G697" s="3" t="s">
        <v>69</v>
      </c>
      <c r="H697" s="2">
        <v>4</v>
      </c>
      <c r="I697" s="2">
        <v>6</v>
      </c>
      <c r="J697" s="2">
        <v>1</v>
      </c>
      <c r="K697" s="3" t="s">
        <v>16</v>
      </c>
      <c r="L697" s="8">
        <v>1</v>
      </c>
      <c r="M697" s="5">
        <v>9781.7999999999993</v>
      </c>
      <c r="N697" s="5">
        <v>2872.32</v>
      </c>
      <c r="O697" s="8">
        <v>0</v>
      </c>
      <c r="P697" s="5">
        <v>0</v>
      </c>
      <c r="Q697" s="5">
        <v>0</v>
      </c>
      <c r="R697" s="8">
        <v>0</v>
      </c>
      <c r="S697" s="5">
        <v>0</v>
      </c>
      <c r="T697" s="5">
        <v>0</v>
      </c>
      <c r="U697" s="5">
        <v>8897.7721999999994</v>
      </c>
    </row>
    <row r="698" spans="1:21" x14ac:dyDescent="0.25">
      <c r="A698" s="2">
        <v>3109</v>
      </c>
      <c r="B698" s="3" t="s">
        <v>117</v>
      </c>
      <c r="C698" s="3" t="s">
        <v>51</v>
      </c>
      <c r="D698" s="2">
        <v>31057</v>
      </c>
      <c r="E698" s="3" t="s">
        <v>51</v>
      </c>
      <c r="F698" s="2">
        <v>314790</v>
      </c>
      <c r="G698" s="3" t="s">
        <v>21</v>
      </c>
      <c r="H698" s="2">
        <v>4</v>
      </c>
      <c r="I698" s="2">
        <v>6</v>
      </c>
      <c r="J698" s="2">
        <v>2</v>
      </c>
      <c r="K698" s="3" t="s">
        <v>22</v>
      </c>
      <c r="L698" s="8">
        <v>0</v>
      </c>
      <c r="M698" s="5">
        <v>0</v>
      </c>
      <c r="N698" s="5">
        <v>0</v>
      </c>
      <c r="O698" s="8">
        <v>10.5</v>
      </c>
      <c r="P698" s="5">
        <v>7481.2428</v>
      </c>
      <c r="Q698" s="5">
        <v>336.6558</v>
      </c>
      <c r="R698" s="8">
        <v>12.500000000000002</v>
      </c>
      <c r="S698" s="5">
        <v>8906.241</v>
      </c>
      <c r="T698" s="5">
        <v>400.7808</v>
      </c>
      <c r="U698" s="5">
        <v>712.49929999999995</v>
      </c>
    </row>
    <row r="699" spans="1:21" x14ac:dyDescent="0.25">
      <c r="A699" s="2">
        <v>3109</v>
      </c>
      <c r="B699" s="3" t="s">
        <v>117</v>
      </c>
      <c r="C699" s="3" t="s">
        <v>51</v>
      </c>
      <c r="D699" s="2">
        <v>31057</v>
      </c>
      <c r="E699" s="3" t="s">
        <v>51</v>
      </c>
      <c r="F699" s="2">
        <v>314790</v>
      </c>
      <c r="G699" s="3" t="s">
        <v>21</v>
      </c>
      <c r="H699" s="2">
        <v>4</v>
      </c>
      <c r="I699" s="2">
        <v>6</v>
      </c>
      <c r="J699" s="2">
        <v>4</v>
      </c>
      <c r="K699" s="3" t="s">
        <v>18</v>
      </c>
      <c r="L699" s="8">
        <v>0</v>
      </c>
      <c r="M699" s="5">
        <v>0</v>
      </c>
      <c r="N699" s="5">
        <v>0</v>
      </c>
      <c r="O699" s="8">
        <v>7.0000000000000009</v>
      </c>
      <c r="P699" s="5">
        <v>32208.5736</v>
      </c>
      <c r="Q699" s="5">
        <v>1449.3858</v>
      </c>
      <c r="R699" s="8">
        <v>7.9999999999999991</v>
      </c>
      <c r="S699" s="5">
        <v>36809.7984</v>
      </c>
      <c r="T699" s="5">
        <v>1656.441</v>
      </c>
      <c r="U699" s="5">
        <v>4601.2248</v>
      </c>
    </row>
    <row r="700" spans="1:21" x14ac:dyDescent="0.25">
      <c r="A700" s="2">
        <v>3109</v>
      </c>
      <c r="B700" s="3" t="s">
        <v>117</v>
      </c>
      <c r="C700" s="3" t="s">
        <v>51</v>
      </c>
      <c r="D700" s="2">
        <v>31057</v>
      </c>
      <c r="E700" s="3" t="s">
        <v>51</v>
      </c>
      <c r="F700" s="2">
        <v>314800</v>
      </c>
      <c r="G700" s="3" t="s">
        <v>51</v>
      </c>
      <c r="H700" s="2">
        <v>4</v>
      </c>
      <c r="I700" s="2">
        <v>6</v>
      </c>
      <c r="J700" s="2">
        <v>1</v>
      </c>
      <c r="K700" s="3" t="s">
        <v>16</v>
      </c>
      <c r="L700" s="8">
        <v>80</v>
      </c>
      <c r="M700" s="5">
        <v>626251.93999999994</v>
      </c>
      <c r="N700" s="5">
        <v>70850.559999999998</v>
      </c>
      <c r="O700" s="8">
        <v>50.499999999999993</v>
      </c>
      <c r="P700" s="5">
        <v>417739.12079999998</v>
      </c>
      <c r="Q700" s="5">
        <v>18798.260399999999</v>
      </c>
      <c r="R700" s="8">
        <v>59.000000000000007</v>
      </c>
      <c r="S700" s="5">
        <v>488051.64600000001</v>
      </c>
      <c r="T700" s="5">
        <v>21962.323799999998</v>
      </c>
      <c r="U700" s="5">
        <v>8272.0617999999995</v>
      </c>
    </row>
    <row r="701" spans="1:21" x14ac:dyDescent="0.25">
      <c r="A701" s="2">
        <v>3109</v>
      </c>
      <c r="B701" s="3" t="s">
        <v>117</v>
      </c>
      <c r="C701" s="3" t="s">
        <v>51</v>
      </c>
      <c r="D701" s="2">
        <v>31057</v>
      </c>
      <c r="E701" s="3" t="s">
        <v>51</v>
      </c>
      <c r="F701" s="2">
        <v>314800</v>
      </c>
      <c r="G701" s="3" t="s">
        <v>51</v>
      </c>
      <c r="H701" s="2">
        <v>4</v>
      </c>
      <c r="I701" s="2">
        <v>6</v>
      </c>
      <c r="J701" s="2">
        <v>3</v>
      </c>
      <c r="K701" s="3" t="s">
        <v>17</v>
      </c>
      <c r="L701" s="8">
        <v>56</v>
      </c>
      <c r="M701" s="5">
        <v>303130.92</v>
      </c>
      <c r="N701" s="5">
        <v>32074.240000000002</v>
      </c>
      <c r="O701" s="8">
        <v>66</v>
      </c>
      <c r="P701" s="5">
        <v>370332.0588</v>
      </c>
      <c r="Q701" s="5">
        <v>16664.9424</v>
      </c>
      <c r="R701" s="8">
        <v>77.5</v>
      </c>
      <c r="S701" s="5">
        <v>434859.61440000002</v>
      </c>
      <c r="T701" s="5">
        <v>19568.6826</v>
      </c>
      <c r="U701" s="5">
        <v>5611.0918000000001</v>
      </c>
    </row>
    <row r="702" spans="1:21" x14ac:dyDescent="0.25">
      <c r="A702" s="2">
        <v>3109</v>
      </c>
      <c r="B702" s="3" t="s">
        <v>117</v>
      </c>
      <c r="C702" s="3" t="s">
        <v>51</v>
      </c>
      <c r="D702" s="2">
        <v>31057</v>
      </c>
      <c r="E702" s="3" t="s">
        <v>51</v>
      </c>
      <c r="F702" s="2">
        <v>316470</v>
      </c>
      <c r="G702" s="3" t="s">
        <v>24</v>
      </c>
      <c r="H702" s="2">
        <v>4</v>
      </c>
      <c r="I702" s="2">
        <v>6</v>
      </c>
      <c r="J702" s="2">
        <v>4</v>
      </c>
      <c r="K702" s="3" t="s">
        <v>18</v>
      </c>
      <c r="L702" s="8">
        <v>0</v>
      </c>
      <c r="M702" s="5">
        <v>0</v>
      </c>
      <c r="N702" s="5">
        <v>0</v>
      </c>
      <c r="O702" s="8">
        <v>5</v>
      </c>
      <c r="P702" s="5">
        <v>21365.7408</v>
      </c>
      <c r="Q702" s="5">
        <v>961.45860000000005</v>
      </c>
      <c r="R702" s="8">
        <v>6</v>
      </c>
      <c r="S702" s="5">
        <v>25638.889200000001</v>
      </c>
      <c r="T702" s="5">
        <v>1153.7501999999999</v>
      </c>
      <c r="U702" s="5">
        <v>4273.1481999999996</v>
      </c>
    </row>
    <row r="703" spans="1:21" x14ac:dyDescent="0.25">
      <c r="A703" s="2">
        <v>3109</v>
      </c>
      <c r="B703" s="3" t="s">
        <v>117</v>
      </c>
      <c r="C703" s="3" t="s">
        <v>51</v>
      </c>
      <c r="D703" s="2">
        <v>31057</v>
      </c>
      <c r="E703" s="3" t="s">
        <v>51</v>
      </c>
      <c r="F703" s="2">
        <v>316720</v>
      </c>
      <c r="G703" s="3" t="s">
        <v>56</v>
      </c>
      <c r="H703" s="2">
        <v>4</v>
      </c>
      <c r="I703" s="2">
        <v>6</v>
      </c>
      <c r="J703" s="2">
        <v>3</v>
      </c>
      <c r="K703" s="3" t="s">
        <v>17</v>
      </c>
      <c r="L703" s="8">
        <v>1</v>
      </c>
      <c r="M703" s="5">
        <v>4313.67</v>
      </c>
      <c r="N703" s="5">
        <v>478.72</v>
      </c>
      <c r="O703" s="8">
        <v>0</v>
      </c>
      <c r="P703" s="5">
        <v>0</v>
      </c>
      <c r="Q703" s="5">
        <v>0</v>
      </c>
      <c r="R703" s="8">
        <v>0</v>
      </c>
      <c r="S703" s="5">
        <v>0</v>
      </c>
      <c r="T703" s="5">
        <v>0</v>
      </c>
      <c r="U703" s="5">
        <v>5611.0918000000001</v>
      </c>
    </row>
    <row r="704" spans="1:21" x14ac:dyDescent="0.25">
      <c r="A704" s="2">
        <v>3109</v>
      </c>
      <c r="B704" s="3" t="s">
        <v>117</v>
      </c>
      <c r="C704" s="3" t="s">
        <v>51</v>
      </c>
      <c r="D704" s="2">
        <v>31057</v>
      </c>
      <c r="E704" s="3" t="s">
        <v>51</v>
      </c>
      <c r="F704" s="2">
        <v>317010</v>
      </c>
      <c r="G704" s="3" t="s">
        <v>114</v>
      </c>
      <c r="H704" s="2">
        <v>4</v>
      </c>
      <c r="I704" s="2">
        <v>6</v>
      </c>
      <c r="J704" s="2">
        <v>2</v>
      </c>
      <c r="K704" s="3" t="s">
        <v>22</v>
      </c>
      <c r="L704" s="8">
        <v>0</v>
      </c>
      <c r="M704" s="5">
        <v>0</v>
      </c>
      <c r="N704" s="5">
        <v>0</v>
      </c>
      <c r="O704" s="8">
        <v>7.0000000000000009</v>
      </c>
      <c r="P704" s="5">
        <v>9644.1113999999998</v>
      </c>
      <c r="Q704" s="5">
        <v>433.98480000000001</v>
      </c>
      <c r="R704" s="8">
        <v>7.9999999999999991</v>
      </c>
      <c r="S704" s="5">
        <v>11021.8416</v>
      </c>
      <c r="T704" s="5">
        <v>495.9828</v>
      </c>
      <c r="U704" s="5">
        <v>1377.7302</v>
      </c>
    </row>
    <row r="705" spans="1:21" x14ac:dyDescent="0.25">
      <c r="A705" s="2">
        <v>3109</v>
      </c>
      <c r="B705" s="3" t="s">
        <v>117</v>
      </c>
      <c r="C705" s="3" t="s">
        <v>51</v>
      </c>
      <c r="D705" s="2">
        <v>31057</v>
      </c>
      <c r="E705" s="3" t="s">
        <v>51</v>
      </c>
      <c r="F705" s="2">
        <v>317020</v>
      </c>
      <c r="G705" s="3" t="s">
        <v>25</v>
      </c>
      <c r="H705" s="2">
        <v>4</v>
      </c>
      <c r="I705" s="2">
        <v>6</v>
      </c>
      <c r="J705" s="2">
        <v>1</v>
      </c>
      <c r="K705" s="3" t="s">
        <v>16</v>
      </c>
      <c r="L705" s="8">
        <v>8</v>
      </c>
      <c r="M705" s="5">
        <v>168919.56</v>
      </c>
      <c r="N705" s="5">
        <v>0</v>
      </c>
      <c r="O705" s="8">
        <v>15.999999999999998</v>
      </c>
      <c r="P705" s="5">
        <v>222178.26060000001</v>
      </c>
      <c r="Q705" s="5">
        <v>9998.0220000000008</v>
      </c>
      <c r="R705" s="8">
        <v>19</v>
      </c>
      <c r="S705" s="5">
        <v>263836.68479999999</v>
      </c>
      <c r="T705" s="5">
        <v>11872.650600000001</v>
      </c>
      <c r="U705" s="5">
        <v>13886.141299999999</v>
      </c>
    </row>
    <row r="706" spans="1:21" x14ac:dyDescent="0.25">
      <c r="A706" s="2">
        <v>3109</v>
      </c>
      <c r="B706" s="3" t="s">
        <v>117</v>
      </c>
      <c r="C706" s="3" t="s">
        <v>51</v>
      </c>
      <c r="D706" s="2">
        <v>31057</v>
      </c>
      <c r="E706" s="3" t="s">
        <v>51</v>
      </c>
      <c r="F706" s="2">
        <v>317020</v>
      </c>
      <c r="G706" s="3" t="s">
        <v>25</v>
      </c>
      <c r="H706" s="2">
        <v>4</v>
      </c>
      <c r="I706" s="2">
        <v>6</v>
      </c>
      <c r="J706" s="2">
        <v>5</v>
      </c>
      <c r="K706" s="3" t="s">
        <v>20</v>
      </c>
      <c r="L706" s="8">
        <v>2</v>
      </c>
      <c r="M706" s="5">
        <v>9026.6</v>
      </c>
      <c r="N706" s="5">
        <v>0</v>
      </c>
      <c r="O706" s="8">
        <v>3</v>
      </c>
      <c r="P706" s="5">
        <v>15887.2536</v>
      </c>
      <c r="Q706" s="5">
        <v>714.92639999999994</v>
      </c>
      <c r="R706" s="8">
        <v>3.5000000000000004</v>
      </c>
      <c r="S706" s="5">
        <v>18535.129199999999</v>
      </c>
      <c r="T706" s="5">
        <v>834.08100000000002</v>
      </c>
      <c r="U706" s="5">
        <v>5295.7511999999997</v>
      </c>
    </row>
    <row r="707" spans="1:21" x14ac:dyDescent="0.25">
      <c r="A707" s="2">
        <v>3109</v>
      </c>
      <c r="B707" s="3" t="s">
        <v>117</v>
      </c>
      <c r="C707" s="3" t="s">
        <v>51</v>
      </c>
      <c r="D707" s="2">
        <v>31057</v>
      </c>
      <c r="E707" s="3" t="s">
        <v>51</v>
      </c>
      <c r="F707" s="2">
        <v>317070</v>
      </c>
      <c r="G707" s="3" t="s">
        <v>26</v>
      </c>
      <c r="H707" s="2">
        <v>4</v>
      </c>
      <c r="I707" s="2">
        <v>6</v>
      </c>
      <c r="J707" s="2">
        <v>1</v>
      </c>
      <c r="K707" s="3" t="s">
        <v>16</v>
      </c>
      <c r="L707" s="8">
        <v>1</v>
      </c>
      <c r="M707" s="5">
        <v>9344.7900000000009</v>
      </c>
      <c r="N707" s="5">
        <v>1914.88</v>
      </c>
      <c r="O707" s="8">
        <v>0</v>
      </c>
      <c r="P707" s="5">
        <v>0</v>
      </c>
      <c r="Q707" s="5">
        <v>0</v>
      </c>
      <c r="R707" s="8">
        <v>0</v>
      </c>
      <c r="S707" s="5">
        <v>0</v>
      </c>
      <c r="T707" s="5">
        <v>0</v>
      </c>
      <c r="U707" s="5">
        <v>9181.6762999999992</v>
      </c>
    </row>
    <row r="708" spans="1:21" x14ac:dyDescent="0.25">
      <c r="A708" s="2">
        <v>3109</v>
      </c>
      <c r="B708" s="3" t="s">
        <v>117</v>
      </c>
      <c r="C708" s="3" t="s">
        <v>51</v>
      </c>
      <c r="D708" s="2">
        <v>31057</v>
      </c>
      <c r="E708" s="3" t="s">
        <v>51</v>
      </c>
      <c r="F708" s="2">
        <v>350550</v>
      </c>
      <c r="G708" s="3" t="s">
        <v>27</v>
      </c>
      <c r="H708" s="2">
        <v>4</v>
      </c>
      <c r="I708" s="2">
        <v>6</v>
      </c>
      <c r="J708" s="2">
        <v>2</v>
      </c>
      <c r="K708" s="3" t="s">
        <v>22</v>
      </c>
      <c r="L708" s="8">
        <v>5</v>
      </c>
      <c r="M708" s="5">
        <v>2649.04</v>
      </c>
      <c r="N708" s="5">
        <v>1525.89</v>
      </c>
      <c r="O708" s="8">
        <v>0</v>
      </c>
      <c r="P708" s="5">
        <v>0</v>
      </c>
      <c r="Q708" s="5">
        <v>0</v>
      </c>
      <c r="R708" s="8">
        <v>0</v>
      </c>
      <c r="S708" s="5">
        <v>0</v>
      </c>
      <c r="T708" s="5">
        <v>0</v>
      </c>
      <c r="U708" s="5">
        <v>0</v>
      </c>
    </row>
    <row r="709" spans="1:21" x14ac:dyDescent="0.25">
      <c r="A709" s="2">
        <v>3109</v>
      </c>
      <c r="B709" s="3" t="s">
        <v>117</v>
      </c>
      <c r="C709" s="3" t="s">
        <v>51</v>
      </c>
      <c r="D709" s="2">
        <v>31057</v>
      </c>
      <c r="E709" s="3" t="s">
        <v>51</v>
      </c>
      <c r="F709" s="2">
        <v>354340</v>
      </c>
      <c r="G709" s="3" t="s">
        <v>29</v>
      </c>
      <c r="H709" s="2">
        <v>4</v>
      </c>
      <c r="I709" s="2">
        <v>6</v>
      </c>
      <c r="J709" s="2">
        <v>2</v>
      </c>
      <c r="K709" s="3" t="s">
        <v>22</v>
      </c>
      <c r="L709" s="8">
        <v>1</v>
      </c>
      <c r="M709" s="5">
        <v>5635.61</v>
      </c>
      <c r="N709" s="5">
        <v>762.94</v>
      </c>
      <c r="O709" s="8">
        <v>0</v>
      </c>
      <c r="P709" s="5">
        <v>0</v>
      </c>
      <c r="Q709" s="5">
        <v>0</v>
      </c>
      <c r="R709" s="8">
        <v>0</v>
      </c>
      <c r="S709" s="5">
        <v>0</v>
      </c>
      <c r="T709" s="5">
        <v>0</v>
      </c>
      <c r="U709" s="5">
        <v>0</v>
      </c>
    </row>
    <row r="710" spans="1:21" x14ac:dyDescent="0.25">
      <c r="A710" s="2">
        <v>3109</v>
      </c>
      <c r="B710" s="3" t="s">
        <v>117</v>
      </c>
      <c r="C710" s="3" t="s">
        <v>51</v>
      </c>
      <c r="D710" s="2">
        <v>31057</v>
      </c>
      <c r="E710" s="3" t="s">
        <v>51</v>
      </c>
      <c r="F710" s="2">
        <v>355030</v>
      </c>
      <c r="G710" s="3" t="s">
        <v>30</v>
      </c>
      <c r="H710" s="2">
        <v>4</v>
      </c>
      <c r="I710" s="2">
        <v>6</v>
      </c>
      <c r="J710" s="2">
        <v>1</v>
      </c>
      <c r="K710" s="3" t="s">
        <v>16</v>
      </c>
      <c r="L710" s="8">
        <v>2</v>
      </c>
      <c r="M710" s="5">
        <v>15987.67</v>
      </c>
      <c r="N710" s="5">
        <v>1525.89</v>
      </c>
      <c r="O710" s="8">
        <v>0</v>
      </c>
      <c r="P710" s="5">
        <v>0</v>
      </c>
      <c r="Q710" s="5">
        <v>0</v>
      </c>
      <c r="R710" s="8">
        <v>0</v>
      </c>
      <c r="S710" s="5">
        <v>0</v>
      </c>
      <c r="T710" s="5">
        <v>0</v>
      </c>
      <c r="U710" s="5">
        <v>0</v>
      </c>
    </row>
    <row r="711" spans="1:21" x14ac:dyDescent="0.25">
      <c r="A711" s="2">
        <v>3109</v>
      </c>
      <c r="B711" s="3" t="s">
        <v>117</v>
      </c>
      <c r="C711" s="3" t="s">
        <v>51</v>
      </c>
      <c r="D711" s="2">
        <v>31058</v>
      </c>
      <c r="E711" s="3" t="s">
        <v>118</v>
      </c>
      <c r="F711" s="2">
        <v>260290</v>
      </c>
      <c r="G711" s="3" t="s">
        <v>119</v>
      </c>
      <c r="H711" s="2">
        <v>4</v>
      </c>
      <c r="I711" s="2">
        <v>6</v>
      </c>
      <c r="J711" s="2">
        <v>3</v>
      </c>
      <c r="K711" s="3" t="s">
        <v>17</v>
      </c>
      <c r="L711" s="8">
        <v>1</v>
      </c>
      <c r="M711" s="5">
        <v>5250.6</v>
      </c>
      <c r="N711" s="5">
        <v>0</v>
      </c>
      <c r="O711" s="8">
        <v>0</v>
      </c>
      <c r="P711" s="5">
        <v>0</v>
      </c>
      <c r="Q711" s="5">
        <v>0</v>
      </c>
      <c r="R711" s="8">
        <v>0</v>
      </c>
      <c r="S711" s="5">
        <v>0</v>
      </c>
      <c r="T711" s="5">
        <v>0</v>
      </c>
      <c r="U711" s="5">
        <v>0</v>
      </c>
    </row>
    <row r="712" spans="1:21" x14ac:dyDescent="0.25">
      <c r="A712" s="2">
        <v>3109</v>
      </c>
      <c r="B712" s="3" t="s">
        <v>117</v>
      </c>
      <c r="C712" s="3" t="s">
        <v>51</v>
      </c>
      <c r="D712" s="2">
        <v>31058</v>
      </c>
      <c r="E712" s="3" t="s">
        <v>118</v>
      </c>
      <c r="F712" s="2">
        <v>310620</v>
      </c>
      <c r="G712" s="3" t="s">
        <v>15</v>
      </c>
      <c r="H712" s="2">
        <v>4</v>
      </c>
      <c r="I712" s="2">
        <v>6</v>
      </c>
      <c r="J712" s="2">
        <v>1</v>
      </c>
      <c r="K712" s="3" t="s">
        <v>16</v>
      </c>
      <c r="L712" s="8">
        <v>2</v>
      </c>
      <c r="M712" s="5">
        <v>15517.53</v>
      </c>
      <c r="N712" s="5">
        <v>957.44</v>
      </c>
      <c r="O712" s="8">
        <v>0</v>
      </c>
      <c r="P712" s="5">
        <v>0</v>
      </c>
      <c r="Q712" s="5">
        <v>0</v>
      </c>
      <c r="R712" s="8">
        <v>0</v>
      </c>
      <c r="S712" s="5">
        <v>0</v>
      </c>
      <c r="T712" s="5">
        <v>0</v>
      </c>
      <c r="U712" s="5">
        <v>11509.7637</v>
      </c>
    </row>
    <row r="713" spans="1:21" x14ac:dyDescent="0.25">
      <c r="A713" s="2">
        <v>3109</v>
      </c>
      <c r="B713" s="3" t="s">
        <v>117</v>
      </c>
      <c r="C713" s="3" t="s">
        <v>51</v>
      </c>
      <c r="D713" s="2">
        <v>31058</v>
      </c>
      <c r="E713" s="3" t="s">
        <v>118</v>
      </c>
      <c r="F713" s="2">
        <v>310620</v>
      </c>
      <c r="G713" s="3" t="s">
        <v>15</v>
      </c>
      <c r="H713" s="2">
        <v>4</v>
      </c>
      <c r="I713" s="2">
        <v>6</v>
      </c>
      <c r="J713" s="2">
        <v>2</v>
      </c>
      <c r="K713" s="3" t="s">
        <v>22</v>
      </c>
      <c r="L713" s="8">
        <v>1</v>
      </c>
      <c r="M713" s="5">
        <v>2880.67</v>
      </c>
      <c r="N713" s="5">
        <v>5265.92</v>
      </c>
      <c r="O713" s="8">
        <v>5</v>
      </c>
      <c r="P713" s="5">
        <v>7748.4305999999997</v>
      </c>
      <c r="Q713" s="5">
        <v>348.67919999999998</v>
      </c>
      <c r="R713" s="8">
        <v>6</v>
      </c>
      <c r="S713" s="5">
        <v>9298.1165999999994</v>
      </c>
      <c r="T713" s="5">
        <v>418.41539999999998</v>
      </c>
      <c r="U713" s="5">
        <v>1549.6860999999999</v>
      </c>
    </row>
    <row r="714" spans="1:21" x14ac:dyDescent="0.25">
      <c r="A714" s="2">
        <v>3109</v>
      </c>
      <c r="B714" s="3" t="s">
        <v>117</v>
      </c>
      <c r="C714" s="3" t="s">
        <v>51</v>
      </c>
      <c r="D714" s="2">
        <v>31058</v>
      </c>
      <c r="E714" s="3" t="s">
        <v>118</v>
      </c>
      <c r="F714" s="2">
        <v>310620</v>
      </c>
      <c r="G714" s="3" t="s">
        <v>15</v>
      </c>
      <c r="H714" s="2">
        <v>4</v>
      </c>
      <c r="I714" s="2">
        <v>6</v>
      </c>
      <c r="J714" s="2">
        <v>3</v>
      </c>
      <c r="K714" s="3" t="s">
        <v>17</v>
      </c>
      <c r="L714" s="8">
        <v>2</v>
      </c>
      <c r="M714" s="5">
        <v>12187.69</v>
      </c>
      <c r="N714" s="5">
        <v>7477.57</v>
      </c>
      <c r="O714" s="8">
        <v>0</v>
      </c>
      <c r="P714" s="5">
        <v>0</v>
      </c>
      <c r="Q714" s="5">
        <v>0</v>
      </c>
      <c r="R714" s="8">
        <v>0</v>
      </c>
      <c r="S714" s="5">
        <v>0</v>
      </c>
      <c r="T714" s="5">
        <v>0</v>
      </c>
      <c r="U714" s="5">
        <v>6096.1048000000001</v>
      </c>
    </row>
    <row r="715" spans="1:21" x14ac:dyDescent="0.25">
      <c r="A715" s="2">
        <v>3109</v>
      </c>
      <c r="B715" s="3" t="s">
        <v>117</v>
      </c>
      <c r="C715" s="3" t="s">
        <v>51</v>
      </c>
      <c r="D715" s="2">
        <v>31058</v>
      </c>
      <c r="E715" s="3" t="s">
        <v>118</v>
      </c>
      <c r="F715" s="2">
        <v>310620</v>
      </c>
      <c r="G715" s="3" t="s">
        <v>15</v>
      </c>
      <c r="H715" s="2">
        <v>4</v>
      </c>
      <c r="I715" s="2">
        <v>6</v>
      </c>
      <c r="J715" s="2">
        <v>4</v>
      </c>
      <c r="K715" s="3" t="s">
        <v>18</v>
      </c>
      <c r="L715" s="8">
        <v>0</v>
      </c>
      <c r="M715" s="5">
        <v>0</v>
      </c>
      <c r="N715" s="5">
        <v>0</v>
      </c>
      <c r="O715" s="8">
        <v>3.5000000000000004</v>
      </c>
      <c r="P715" s="5">
        <v>16852.126199999999</v>
      </c>
      <c r="Q715" s="5">
        <v>758.34540000000004</v>
      </c>
      <c r="R715" s="8">
        <v>3.9999999999999996</v>
      </c>
      <c r="S715" s="5">
        <v>19259.572800000002</v>
      </c>
      <c r="T715" s="5">
        <v>866.68079999999998</v>
      </c>
      <c r="U715" s="5">
        <v>4814.8932000000004</v>
      </c>
    </row>
    <row r="716" spans="1:21" x14ac:dyDescent="0.25">
      <c r="A716" s="2">
        <v>3109</v>
      </c>
      <c r="B716" s="3" t="s">
        <v>117</v>
      </c>
      <c r="C716" s="3" t="s">
        <v>51</v>
      </c>
      <c r="D716" s="2">
        <v>31058</v>
      </c>
      <c r="E716" s="3" t="s">
        <v>118</v>
      </c>
      <c r="F716" s="2">
        <v>310620</v>
      </c>
      <c r="G716" s="3" t="s">
        <v>15</v>
      </c>
      <c r="H716" s="2">
        <v>4</v>
      </c>
      <c r="I716" s="2">
        <v>6</v>
      </c>
      <c r="J716" s="2">
        <v>5</v>
      </c>
      <c r="K716" s="3" t="s">
        <v>20</v>
      </c>
      <c r="L716" s="8">
        <v>1</v>
      </c>
      <c r="M716" s="5">
        <v>4382.07</v>
      </c>
      <c r="N716" s="5">
        <v>0</v>
      </c>
      <c r="O716" s="8">
        <v>0</v>
      </c>
      <c r="P716" s="5">
        <v>0</v>
      </c>
      <c r="Q716" s="5">
        <v>0</v>
      </c>
      <c r="R716" s="8">
        <v>0</v>
      </c>
      <c r="S716" s="5">
        <v>0</v>
      </c>
      <c r="T716" s="5">
        <v>0</v>
      </c>
      <c r="U716" s="5">
        <v>4344.4811</v>
      </c>
    </row>
    <row r="717" spans="1:21" x14ac:dyDescent="0.25">
      <c r="A717" s="2">
        <v>3109</v>
      </c>
      <c r="B717" s="3" t="s">
        <v>117</v>
      </c>
      <c r="C717" s="3" t="s">
        <v>51</v>
      </c>
      <c r="D717" s="2">
        <v>31058</v>
      </c>
      <c r="E717" s="3" t="s">
        <v>118</v>
      </c>
      <c r="F717" s="2">
        <v>314330</v>
      </c>
      <c r="G717" s="3" t="s">
        <v>69</v>
      </c>
      <c r="H717" s="2">
        <v>4</v>
      </c>
      <c r="I717" s="2">
        <v>6</v>
      </c>
      <c r="J717" s="2">
        <v>3</v>
      </c>
      <c r="K717" s="3" t="s">
        <v>17</v>
      </c>
      <c r="L717" s="8">
        <v>2</v>
      </c>
      <c r="M717" s="5">
        <v>9371.92</v>
      </c>
      <c r="N717" s="5">
        <v>0</v>
      </c>
      <c r="O717" s="8">
        <v>0</v>
      </c>
      <c r="P717" s="5">
        <v>0</v>
      </c>
      <c r="Q717" s="5">
        <v>0</v>
      </c>
      <c r="R717" s="8">
        <v>0</v>
      </c>
      <c r="S717" s="5">
        <v>0</v>
      </c>
      <c r="T717" s="5">
        <v>0</v>
      </c>
      <c r="U717" s="5">
        <v>5828.0763999999999</v>
      </c>
    </row>
    <row r="718" spans="1:21" x14ac:dyDescent="0.25">
      <c r="A718" s="2">
        <v>3109</v>
      </c>
      <c r="B718" s="3" t="s">
        <v>117</v>
      </c>
      <c r="C718" s="3" t="s">
        <v>51</v>
      </c>
      <c r="D718" s="2">
        <v>31058</v>
      </c>
      <c r="E718" s="3" t="s">
        <v>118</v>
      </c>
      <c r="F718" s="2">
        <v>314800</v>
      </c>
      <c r="G718" s="3" t="s">
        <v>51</v>
      </c>
      <c r="H718" s="2">
        <v>4</v>
      </c>
      <c r="I718" s="2">
        <v>6</v>
      </c>
      <c r="J718" s="2">
        <v>1</v>
      </c>
      <c r="K718" s="3" t="s">
        <v>16</v>
      </c>
      <c r="L718" s="8">
        <v>30</v>
      </c>
      <c r="M718" s="5">
        <v>261539.66</v>
      </c>
      <c r="N718" s="5">
        <v>40212.480000000003</v>
      </c>
      <c r="O718" s="8">
        <v>37</v>
      </c>
      <c r="P718" s="5">
        <v>306066.2868</v>
      </c>
      <c r="Q718" s="5">
        <v>13772.982599999999</v>
      </c>
      <c r="R718" s="8">
        <v>44</v>
      </c>
      <c r="S718" s="5">
        <v>363970.71899999998</v>
      </c>
      <c r="T718" s="5">
        <v>16378.6824</v>
      </c>
      <c r="U718" s="5">
        <v>8272.0617999999995</v>
      </c>
    </row>
    <row r="719" spans="1:21" x14ac:dyDescent="0.25">
      <c r="A719" s="2">
        <v>3109</v>
      </c>
      <c r="B719" s="3" t="s">
        <v>117</v>
      </c>
      <c r="C719" s="3" t="s">
        <v>51</v>
      </c>
      <c r="D719" s="2">
        <v>31058</v>
      </c>
      <c r="E719" s="3" t="s">
        <v>118</v>
      </c>
      <c r="F719" s="2">
        <v>314800</v>
      </c>
      <c r="G719" s="3" t="s">
        <v>51</v>
      </c>
      <c r="H719" s="2">
        <v>4</v>
      </c>
      <c r="I719" s="2">
        <v>6</v>
      </c>
      <c r="J719" s="2">
        <v>3</v>
      </c>
      <c r="K719" s="3" t="s">
        <v>17</v>
      </c>
      <c r="L719" s="8">
        <v>15</v>
      </c>
      <c r="M719" s="5">
        <v>74525.320000000007</v>
      </c>
      <c r="N719" s="5">
        <v>7659.52</v>
      </c>
      <c r="O719" s="8">
        <v>48.999999999999993</v>
      </c>
      <c r="P719" s="5">
        <v>274943.49839999998</v>
      </c>
      <c r="Q719" s="5">
        <v>12372.457200000001</v>
      </c>
      <c r="R719" s="8">
        <v>57.500000000000007</v>
      </c>
      <c r="S719" s="5">
        <v>322637.77860000002</v>
      </c>
      <c r="T719" s="5">
        <v>14518.6998</v>
      </c>
      <c r="U719" s="5">
        <v>5611.0918000000001</v>
      </c>
    </row>
    <row r="720" spans="1:21" x14ac:dyDescent="0.25">
      <c r="A720" s="2">
        <v>3109</v>
      </c>
      <c r="B720" s="3" t="s">
        <v>117</v>
      </c>
      <c r="C720" s="3" t="s">
        <v>51</v>
      </c>
      <c r="D720" s="2">
        <v>31058</v>
      </c>
      <c r="E720" s="3" t="s">
        <v>118</v>
      </c>
      <c r="F720" s="2">
        <v>317020</v>
      </c>
      <c r="G720" s="3" t="s">
        <v>25</v>
      </c>
      <c r="H720" s="2">
        <v>4</v>
      </c>
      <c r="I720" s="2">
        <v>6</v>
      </c>
      <c r="J720" s="2">
        <v>1</v>
      </c>
      <c r="K720" s="3" t="s">
        <v>16</v>
      </c>
      <c r="L720" s="8">
        <v>6</v>
      </c>
      <c r="M720" s="5">
        <v>110227.28</v>
      </c>
      <c r="N720" s="5">
        <v>0</v>
      </c>
      <c r="O720" s="8">
        <v>12</v>
      </c>
      <c r="P720" s="5">
        <v>166633.69560000001</v>
      </c>
      <c r="Q720" s="5">
        <v>7498.5162</v>
      </c>
      <c r="R720" s="8">
        <v>14.000000000000002</v>
      </c>
      <c r="S720" s="5">
        <v>194405.97839999999</v>
      </c>
      <c r="T720" s="5">
        <v>8748.2687999999998</v>
      </c>
      <c r="U720" s="5">
        <v>13886.141299999999</v>
      </c>
    </row>
    <row r="721" spans="1:21" x14ac:dyDescent="0.25">
      <c r="A721" s="2">
        <v>3109</v>
      </c>
      <c r="B721" s="3" t="s">
        <v>117</v>
      </c>
      <c r="C721" s="3" t="s">
        <v>51</v>
      </c>
      <c r="D721" s="2">
        <v>31058</v>
      </c>
      <c r="E721" s="3" t="s">
        <v>118</v>
      </c>
      <c r="F721" s="2">
        <v>317020</v>
      </c>
      <c r="G721" s="3" t="s">
        <v>25</v>
      </c>
      <c r="H721" s="2">
        <v>4</v>
      </c>
      <c r="I721" s="2">
        <v>6</v>
      </c>
      <c r="J721" s="2">
        <v>2</v>
      </c>
      <c r="K721" s="3" t="s">
        <v>22</v>
      </c>
      <c r="L721" s="8">
        <v>0</v>
      </c>
      <c r="M721" s="5">
        <v>0</v>
      </c>
      <c r="N721" s="5">
        <v>0</v>
      </c>
      <c r="O721" s="8">
        <v>7.9999999999999991</v>
      </c>
      <c r="P721" s="5">
        <v>20337.722399999999</v>
      </c>
      <c r="Q721" s="5">
        <v>915.19740000000002</v>
      </c>
      <c r="R721" s="8">
        <v>9.5</v>
      </c>
      <c r="S721" s="5">
        <v>24151.0452</v>
      </c>
      <c r="T721" s="5">
        <v>1086.7968000000001</v>
      </c>
      <c r="U721" s="5">
        <v>2542.2152999999998</v>
      </c>
    </row>
    <row r="722" spans="1:21" x14ac:dyDescent="0.25">
      <c r="A722" s="2">
        <v>3109</v>
      </c>
      <c r="B722" s="3" t="s">
        <v>117</v>
      </c>
      <c r="C722" s="3" t="s">
        <v>51</v>
      </c>
      <c r="D722" s="2">
        <v>31058</v>
      </c>
      <c r="E722" s="3" t="s">
        <v>118</v>
      </c>
      <c r="F722" s="2">
        <v>317020</v>
      </c>
      <c r="G722" s="3" t="s">
        <v>25</v>
      </c>
      <c r="H722" s="2">
        <v>4</v>
      </c>
      <c r="I722" s="2">
        <v>6</v>
      </c>
      <c r="J722" s="2">
        <v>4</v>
      </c>
      <c r="K722" s="3" t="s">
        <v>18</v>
      </c>
      <c r="L722" s="8">
        <v>0</v>
      </c>
      <c r="M722" s="5">
        <v>0</v>
      </c>
      <c r="N722" s="5">
        <v>0</v>
      </c>
      <c r="O722" s="8">
        <v>5.5</v>
      </c>
      <c r="P722" s="5">
        <v>28688.580600000001</v>
      </c>
      <c r="Q722" s="5">
        <v>1290.9864</v>
      </c>
      <c r="R722" s="8">
        <v>6.4999999999999991</v>
      </c>
      <c r="S722" s="5">
        <v>33904.686600000001</v>
      </c>
      <c r="T722" s="5">
        <v>1525.7106000000001</v>
      </c>
      <c r="U722" s="5">
        <v>5216.1055999999999</v>
      </c>
    </row>
    <row r="723" spans="1:21" x14ac:dyDescent="0.25">
      <c r="A723" s="2">
        <v>3109</v>
      </c>
      <c r="B723" s="3" t="s">
        <v>117</v>
      </c>
      <c r="C723" s="3" t="s">
        <v>51</v>
      </c>
      <c r="D723" s="2">
        <v>31058</v>
      </c>
      <c r="E723" s="3" t="s">
        <v>118</v>
      </c>
      <c r="F723" s="2">
        <v>317020</v>
      </c>
      <c r="G723" s="3" t="s">
        <v>25</v>
      </c>
      <c r="H723" s="2">
        <v>4</v>
      </c>
      <c r="I723" s="2">
        <v>6</v>
      </c>
      <c r="J723" s="2">
        <v>5</v>
      </c>
      <c r="K723" s="3" t="s">
        <v>20</v>
      </c>
      <c r="L723" s="8">
        <v>0</v>
      </c>
      <c r="M723" s="5">
        <v>0</v>
      </c>
      <c r="N723" s="5">
        <v>0</v>
      </c>
      <c r="O723" s="8">
        <v>3.5000000000000004</v>
      </c>
      <c r="P723" s="5">
        <v>18535.129199999999</v>
      </c>
      <c r="Q723" s="5">
        <v>834.08100000000002</v>
      </c>
      <c r="R723" s="8">
        <v>4.5</v>
      </c>
      <c r="S723" s="5">
        <v>23830.880399999998</v>
      </c>
      <c r="T723" s="5">
        <v>1072.3896</v>
      </c>
      <c r="U723" s="5">
        <v>5295.7511999999997</v>
      </c>
    </row>
    <row r="724" spans="1:21" x14ac:dyDescent="0.25">
      <c r="A724" s="2">
        <v>3109</v>
      </c>
      <c r="B724" s="3" t="s">
        <v>117</v>
      </c>
      <c r="C724" s="3" t="s">
        <v>51</v>
      </c>
      <c r="D724" s="2">
        <v>31058</v>
      </c>
      <c r="E724" s="3" t="s">
        <v>118</v>
      </c>
      <c r="F724" s="2">
        <v>320530</v>
      </c>
      <c r="G724" s="3" t="s">
        <v>57</v>
      </c>
      <c r="H724" s="2">
        <v>4</v>
      </c>
      <c r="I724" s="2">
        <v>6</v>
      </c>
      <c r="J724" s="2">
        <v>4</v>
      </c>
      <c r="K724" s="3" t="s">
        <v>18</v>
      </c>
      <c r="L724" s="8">
        <v>1</v>
      </c>
      <c r="M724" s="5">
        <v>4343.3500000000004</v>
      </c>
      <c r="N724" s="5">
        <v>0</v>
      </c>
      <c r="O724" s="8">
        <v>0</v>
      </c>
      <c r="P724" s="5">
        <v>0</v>
      </c>
      <c r="Q724" s="5">
        <v>0</v>
      </c>
      <c r="R724" s="8">
        <v>0</v>
      </c>
      <c r="S724" s="5">
        <v>0</v>
      </c>
      <c r="T724" s="5">
        <v>0</v>
      </c>
      <c r="U724" s="5">
        <v>0</v>
      </c>
    </row>
    <row r="725" spans="1:21" x14ac:dyDescent="0.25">
      <c r="A725" s="2">
        <v>3109</v>
      </c>
      <c r="B725" s="3" t="s">
        <v>117</v>
      </c>
      <c r="C725" s="3" t="s">
        <v>51</v>
      </c>
      <c r="D725" s="2">
        <v>31058</v>
      </c>
      <c r="E725" s="3" t="s">
        <v>118</v>
      </c>
      <c r="F725" s="2">
        <v>350550</v>
      </c>
      <c r="G725" s="3" t="s">
        <v>27</v>
      </c>
      <c r="H725" s="2">
        <v>4</v>
      </c>
      <c r="I725" s="2">
        <v>6</v>
      </c>
      <c r="J725" s="2">
        <v>2</v>
      </c>
      <c r="K725" s="3" t="s">
        <v>22</v>
      </c>
      <c r="L725" s="8">
        <v>3</v>
      </c>
      <c r="M725" s="5">
        <v>1289.92</v>
      </c>
      <c r="N725" s="5">
        <v>0</v>
      </c>
      <c r="O725" s="8">
        <v>0</v>
      </c>
      <c r="P725" s="5">
        <v>0</v>
      </c>
      <c r="Q725" s="5">
        <v>0</v>
      </c>
      <c r="R725" s="8">
        <v>0</v>
      </c>
      <c r="S725" s="5">
        <v>0</v>
      </c>
      <c r="T725" s="5">
        <v>0</v>
      </c>
      <c r="U725" s="5">
        <v>0</v>
      </c>
    </row>
    <row r="726" spans="1:21" x14ac:dyDescent="0.25">
      <c r="A726" s="2">
        <v>3109</v>
      </c>
      <c r="B726" s="3" t="s">
        <v>117</v>
      </c>
      <c r="C726" s="3" t="s">
        <v>51</v>
      </c>
      <c r="D726" s="2">
        <v>31058</v>
      </c>
      <c r="E726" s="3" t="s">
        <v>118</v>
      </c>
      <c r="F726" s="2">
        <v>530010</v>
      </c>
      <c r="G726" s="3" t="s">
        <v>120</v>
      </c>
      <c r="H726" s="2">
        <v>4</v>
      </c>
      <c r="I726" s="2">
        <v>6</v>
      </c>
      <c r="J726" s="2">
        <v>1</v>
      </c>
      <c r="K726" s="3" t="s">
        <v>16</v>
      </c>
      <c r="L726" s="8">
        <v>13</v>
      </c>
      <c r="M726" s="5">
        <v>76053.789999999994</v>
      </c>
      <c r="N726" s="5">
        <v>0</v>
      </c>
      <c r="O726" s="8">
        <v>0</v>
      </c>
      <c r="P726" s="5">
        <v>0</v>
      </c>
      <c r="Q726" s="5">
        <v>0</v>
      </c>
      <c r="R726" s="8">
        <v>0</v>
      </c>
      <c r="S726" s="5">
        <v>0</v>
      </c>
      <c r="T726" s="5">
        <v>0</v>
      </c>
      <c r="U726" s="5">
        <v>0</v>
      </c>
    </row>
    <row r="727" spans="1:21" x14ac:dyDescent="0.25">
      <c r="A727" s="2">
        <v>3109</v>
      </c>
      <c r="B727" s="3" t="s">
        <v>117</v>
      </c>
      <c r="C727" s="3" t="s">
        <v>51</v>
      </c>
      <c r="D727" s="2">
        <v>31058</v>
      </c>
      <c r="E727" s="3" t="s">
        <v>118</v>
      </c>
      <c r="F727" s="2">
        <v>530010</v>
      </c>
      <c r="G727" s="3" t="s">
        <v>120</v>
      </c>
      <c r="H727" s="2">
        <v>4</v>
      </c>
      <c r="I727" s="2">
        <v>6</v>
      </c>
      <c r="J727" s="2">
        <v>2</v>
      </c>
      <c r="K727" s="3" t="s">
        <v>22</v>
      </c>
      <c r="L727" s="8">
        <v>1</v>
      </c>
      <c r="M727" s="5">
        <v>2229.7600000000002</v>
      </c>
      <c r="N727" s="5">
        <v>0</v>
      </c>
      <c r="O727" s="8">
        <v>0</v>
      </c>
      <c r="P727" s="5">
        <v>0</v>
      </c>
      <c r="Q727" s="5">
        <v>0</v>
      </c>
      <c r="R727" s="8">
        <v>0</v>
      </c>
      <c r="S727" s="5">
        <v>0</v>
      </c>
      <c r="T727" s="5">
        <v>0</v>
      </c>
      <c r="U727" s="5">
        <v>0</v>
      </c>
    </row>
    <row r="728" spans="1:21" x14ac:dyDescent="0.25">
      <c r="A728" s="2">
        <v>3109</v>
      </c>
      <c r="B728" s="3" t="s">
        <v>117</v>
      </c>
      <c r="C728" s="3" t="s">
        <v>51</v>
      </c>
      <c r="D728" s="2">
        <v>31058</v>
      </c>
      <c r="E728" s="3" t="s">
        <v>118</v>
      </c>
      <c r="F728" s="2">
        <v>530010</v>
      </c>
      <c r="G728" s="3" t="s">
        <v>120</v>
      </c>
      <c r="H728" s="2">
        <v>4</v>
      </c>
      <c r="I728" s="2">
        <v>6</v>
      </c>
      <c r="J728" s="2">
        <v>3</v>
      </c>
      <c r="K728" s="3" t="s">
        <v>17</v>
      </c>
      <c r="L728" s="8">
        <v>1</v>
      </c>
      <c r="M728" s="5">
        <v>2387.58</v>
      </c>
      <c r="N728" s="5">
        <v>0</v>
      </c>
      <c r="O728" s="8">
        <v>0</v>
      </c>
      <c r="P728" s="5">
        <v>0</v>
      </c>
      <c r="Q728" s="5">
        <v>0</v>
      </c>
      <c r="R728" s="8">
        <v>0</v>
      </c>
      <c r="S728" s="5">
        <v>0</v>
      </c>
      <c r="T728" s="5">
        <v>0</v>
      </c>
      <c r="U728" s="5">
        <v>0</v>
      </c>
    </row>
    <row r="729" spans="1:21" x14ac:dyDescent="0.25">
      <c r="A729" s="2">
        <v>3109</v>
      </c>
      <c r="B729" s="3" t="s">
        <v>117</v>
      </c>
      <c r="C729" s="3" t="s">
        <v>51</v>
      </c>
      <c r="D729" s="2">
        <v>31058</v>
      </c>
      <c r="E729" s="3" t="s">
        <v>118</v>
      </c>
      <c r="F729" s="2">
        <v>530010</v>
      </c>
      <c r="G729" s="3" t="s">
        <v>120</v>
      </c>
      <c r="H729" s="2">
        <v>4</v>
      </c>
      <c r="I729" s="2">
        <v>6</v>
      </c>
      <c r="J729" s="2">
        <v>4</v>
      </c>
      <c r="K729" s="3" t="s">
        <v>18</v>
      </c>
      <c r="L729" s="8">
        <v>2</v>
      </c>
      <c r="M729" s="5">
        <v>6472.27</v>
      </c>
      <c r="N729" s="5">
        <v>0</v>
      </c>
      <c r="O729" s="8">
        <v>0</v>
      </c>
      <c r="P729" s="5">
        <v>0</v>
      </c>
      <c r="Q729" s="5">
        <v>0</v>
      </c>
      <c r="R729" s="8">
        <v>0</v>
      </c>
      <c r="S729" s="5">
        <v>0</v>
      </c>
      <c r="T729" s="5">
        <v>0</v>
      </c>
      <c r="U729" s="5">
        <v>0</v>
      </c>
    </row>
    <row r="730" spans="1:21" x14ac:dyDescent="0.25">
      <c r="A730" s="2">
        <v>3109</v>
      </c>
      <c r="B730" s="3" t="s">
        <v>117</v>
      </c>
      <c r="C730" s="3" t="s">
        <v>51</v>
      </c>
      <c r="D730" s="2">
        <v>31077</v>
      </c>
      <c r="E730" s="3" t="s">
        <v>121</v>
      </c>
      <c r="F730" s="2">
        <v>310620</v>
      </c>
      <c r="G730" s="3" t="s">
        <v>15</v>
      </c>
      <c r="H730" s="2">
        <v>4</v>
      </c>
      <c r="I730" s="2">
        <v>6</v>
      </c>
      <c r="J730" s="2">
        <v>1</v>
      </c>
      <c r="K730" s="3" t="s">
        <v>16</v>
      </c>
      <c r="L730" s="8">
        <v>1</v>
      </c>
      <c r="M730" s="5">
        <v>13169.69</v>
      </c>
      <c r="N730" s="5">
        <v>1436.16</v>
      </c>
      <c r="O730" s="8">
        <v>0</v>
      </c>
      <c r="P730" s="5">
        <v>0</v>
      </c>
      <c r="Q730" s="5">
        <v>0</v>
      </c>
      <c r="R730" s="8">
        <v>0</v>
      </c>
      <c r="S730" s="5">
        <v>0</v>
      </c>
      <c r="T730" s="5">
        <v>0</v>
      </c>
      <c r="U730" s="5">
        <v>11509.7637</v>
      </c>
    </row>
    <row r="731" spans="1:21" x14ac:dyDescent="0.25">
      <c r="A731" s="2">
        <v>3109</v>
      </c>
      <c r="B731" s="3" t="s">
        <v>117</v>
      </c>
      <c r="C731" s="3" t="s">
        <v>51</v>
      </c>
      <c r="D731" s="2">
        <v>31077</v>
      </c>
      <c r="E731" s="3" t="s">
        <v>121</v>
      </c>
      <c r="F731" s="2">
        <v>310620</v>
      </c>
      <c r="G731" s="3" t="s">
        <v>15</v>
      </c>
      <c r="H731" s="2">
        <v>4</v>
      </c>
      <c r="I731" s="2">
        <v>6</v>
      </c>
      <c r="J731" s="2">
        <v>2</v>
      </c>
      <c r="K731" s="3" t="s">
        <v>22</v>
      </c>
      <c r="L731" s="8">
        <v>1</v>
      </c>
      <c r="M731" s="5">
        <v>436.64</v>
      </c>
      <c r="N731" s="5">
        <v>0</v>
      </c>
      <c r="O731" s="8">
        <v>0</v>
      </c>
      <c r="P731" s="5">
        <v>0</v>
      </c>
      <c r="Q731" s="5">
        <v>0</v>
      </c>
      <c r="R731" s="8">
        <v>0</v>
      </c>
      <c r="S731" s="5">
        <v>0</v>
      </c>
      <c r="T731" s="5">
        <v>0</v>
      </c>
      <c r="U731" s="5">
        <v>1549.6860999999999</v>
      </c>
    </row>
    <row r="732" spans="1:21" x14ac:dyDescent="0.25">
      <c r="A732" s="2">
        <v>3109</v>
      </c>
      <c r="B732" s="3" t="s">
        <v>117</v>
      </c>
      <c r="C732" s="3" t="s">
        <v>51</v>
      </c>
      <c r="D732" s="2">
        <v>31077</v>
      </c>
      <c r="E732" s="3" t="s">
        <v>121</v>
      </c>
      <c r="F732" s="2">
        <v>314790</v>
      </c>
      <c r="G732" s="3" t="s">
        <v>21</v>
      </c>
      <c r="H732" s="2">
        <v>4</v>
      </c>
      <c r="I732" s="2">
        <v>6</v>
      </c>
      <c r="J732" s="2">
        <v>2</v>
      </c>
      <c r="K732" s="3" t="s">
        <v>22</v>
      </c>
      <c r="L732" s="8">
        <v>0</v>
      </c>
      <c r="M732" s="5">
        <v>0</v>
      </c>
      <c r="N732" s="5">
        <v>0</v>
      </c>
      <c r="O732" s="8">
        <v>1.9999999999999998</v>
      </c>
      <c r="P732" s="5">
        <v>1424.9988000000001</v>
      </c>
      <c r="Q732" s="5">
        <v>64.125</v>
      </c>
      <c r="R732" s="8">
        <v>2.5</v>
      </c>
      <c r="S732" s="5">
        <v>1781.2482</v>
      </c>
      <c r="T732" s="5">
        <v>80.156400000000005</v>
      </c>
      <c r="U732" s="5">
        <v>712.49929999999995</v>
      </c>
    </row>
    <row r="733" spans="1:21" x14ac:dyDescent="0.25">
      <c r="A733" s="2">
        <v>3109</v>
      </c>
      <c r="B733" s="3" t="s">
        <v>117</v>
      </c>
      <c r="C733" s="3" t="s">
        <v>51</v>
      </c>
      <c r="D733" s="2">
        <v>31077</v>
      </c>
      <c r="E733" s="3" t="s">
        <v>121</v>
      </c>
      <c r="F733" s="2">
        <v>314790</v>
      </c>
      <c r="G733" s="3" t="s">
        <v>21</v>
      </c>
      <c r="H733" s="2">
        <v>4</v>
      </c>
      <c r="I733" s="2">
        <v>6</v>
      </c>
      <c r="J733" s="2">
        <v>4</v>
      </c>
      <c r="K733" s="3" t="s">
        <v>18</v>
      </c>
      <c r="L733" s="8">
        <v>0</v>
      </c>
      <c r="M733" s="5">
        <v>0</v>
      </c>
      <c r="N733" s="5">
        <v>0</v>
      </c>
      <c r="O733" s="8">
        <v>1.5</v>
      </c>
      <c r="P733" s="5">
        <v>6901.8371999999999</v>
      </c>
      <c r="Q733" s="5">
        <v>310.58280000000002</v>
      </c>
      <c r="R733" s="8">
        <v>1.9999999999999998</v>
      </c>
      <c r="S733" s="5">
        <v>9202.4495999999999</v>
      </c>
      <c r="T733" s="5">
        <v>414.11040000000003</v>
      </c>
      <c r="U733" s="5">
        <v>4601.2248</v>
      </c>
    </row>
    <row r="734" spans="1:21" x14ac:dyDescent="0.25">
      <c r="A734" s="2">
        <v>3109</v>
      </c>
      <c r="B734" s="3" t="s">
        <v>117</v>
      </c>
      <c r="C734" s="3" t="s">
        <v>51</v>
      </c>
      <c r="D734" s="2">
        <v>31077</v>
      </c>
      <c r="E734" s="3" t="s">
        <v>121</v>
      </c>
      <c r="F734" s="2">
        <v>314800</v>
      </c>
      <c r="G734" s="3" t="s">
        <v>51</v>
      </c>
      <c r="H734" s="2">
        <v>4</v>
      </c>
      <c r="I734" s="2">
        <v>6</v>
      </c>
      <c r="J734" s="2">
        <v>1</v>
      </c>
      <c r="K734" s="3" t="s">
        <v>16</v>
      </c>
      <c r="L734" s="8">
        <v>11</v>
      </c>
      <c r="M734" s="5">
        <v>94648.43</v>
      </c>
      <c r="N734" s="5">
        <v>16755.2</v>
      </c>
      <c r="O734" s="8">
        <v>10.5</v>
      </c>
      <c r="P734" s="5">
        <v>86856.6492</v>
      </c>
      <c r="Q734" s="5">
        <v>3908.5493999999999</v>
      </c>
      <c r="R734" s="8">
        <v>12</v>
      </c>
      <c r="S734" s="5">
        <v>99264.741599999994</v>
      </c>
      <c r="T734" s="5">
        <v>4466.9135999999999</v>
      </c>
      <c r="U734" s="5">
        <v>8272.0617999999995</v>
      </c>
    </row>
    <row r="735" spans="1:21" x14ac:dyDescent="0.25">
      <c r="A735" s="2">
        <v>3109</v>
      </c>
      <c r="B735" s="3" t="s">
        <v>117</v>
      </c>
      <c r="C735" s="3" t="s">
        <v>51</v>
      </c>
      <c r="D735" s="2">
        <v>31077</v>
      </c>
      <c r="E735" s="3" t="s">
        <v>121</v>
      </c>
      <c r="F735" s="2">
        <v>314800</v>
      </c>
      <c r="G735" s="3" t="s">
        <v>51</v>
      </c>
      <c r="H735" s="2">
        <v>4</v>
      </c>
      <c r="I735" s="2">
        <v>6</v>
      </c>
      <c r="J735" s="2">
        <v>3</v>
      </c>
      <c r="K735" s="3" t="s">
        <v>17</v>
      </c>
      <c r="L735" s="8">
        <v>6</v>
      </c>
      <c r="M735" s="5">
        <v>29889.79</v>
      </c>
      <c r="N735" s="5">
        <v>3351.04</v>
      </c>
      <c r="O735" s="8">
        <v>12.999999999999998</v>
      </c>
      <c r="P735" s="5">
        <v>72944.193599999999</v>
      </c>
      <c r="Q735" s="5">
        <v>3282.489</v>
      </c>
      <c r="R735" s="8">
        <v>15.500000000000002</v>
      </c>
      <c r="S735" s="5">
        <v>86971.922999999995</v>
      </c>
      <c r="T735" s="5">
        <v>3913.7363999999998</v>
      </c>
      <c r="U735" s="5">
        <v>5611.0918000000001</v>
      </c>
    </row>
    <row r="736" spans="1:21" x14ac:dyDescent="0.25">
      <c r="A736" s="2">
        <v>3109</v>
      </c>
      <c r="B736" s="3" t="s">
        <v>117</v>
      </c>
      <c r="C736" s="3" t="s">
        <v>51</v>
      </c>
      <c r="D736" s="2">
        <v>31077</v>
      </c>
      <c r="E736" s="3" t="s">
        <v>121</v>
      </c>
      <c r="F736" s="2">
        <v>316470</v>
      </c>
      <c r="G736" s="3" t="s">
        <v>24</v>
      </c>
      <c r="H736" s="2">
        <v>4</v>
      </c>
      <c r="I736" s="2">
        <v>6</v>
      </c>
      <c r="J736" s="2">
        <v>4</v>
      </c>
      <c r="K736" s="3" t="s">
        <v>18</v>
      </c>
      <c r="L736" s="8">
        <v>0</v>
      </c>
      <c r="M736" s="5">
        <v>0</v>
      </c>
      <c r="N736" s="5">
        <v>0</v>
      </c>
      <c r="O736" s="8">
        <v>0.99999999999999989</v>
      </c>
      <c r="P736" s="5">
        <v>4273.1484</v>
      </c>
      <c r="Q736" s="5">
        <v>192.29159999999999</v>
      </c>
      <c r="R736" s="8">
        <v>0.99999999999999989</v>
      </c>
      <c r="S736" s="5">
        <v>4273.1484</v>
      </c>
      <c r="T736" s="5">
        <v>192.29159999999999</v>
      </c>
      <c r="U736" s="5">
        <v>4273.1481999999996</v>
      </c>
    </row>
    <row r="737" spans="1:21" x14ac:dyDescent="0.25">
      <c r="A737" s="2">
        <v>3109</v>
      </c>
      <c r="B737" s="3" t="s">
        <v>117</v>
      </c>
      <c r="C737" s="3" t="s">
        <v>51</v>
      </c>
      <c r="D737" s="2">
        <v>31077</v>
      </c>
      <c r="E737" s="3" t="s">
        <v>121</v>
      </c>
      <c r="F737" s="2">
        <v>317010</v>
      </c>
      <c r="G737" s="3" t="s">
        <v>114</v>
      </c>
      <c r="H737" s="2">
        <v>4</v>
      </c>
      <c r="I737" s="2">
        <v>6</v>
      </c>
      <c r="J737" s="2">
        <v>2</v>
      </c>
      <c r="K737" s="3" t="s">
        <v>22</v>
      </c>
      <c r="L737" s="8">
        <v>1</v>
      </c>
      <c r="M737" s="5">
        <v>436.64</v>
      </c>
      <c r="N737" s="5">
        <v>0</v>
      </c>
      <c r="O737" s="8">
        <v>1.5</v>
      </c>
      <c r="P737" s="5">
        <v>2066.5949999999998</v>
      </c>
      <c r="Q737" s="5">
        <v>92.997</v>
      </c>
      <c r="R737" s="8">
        <v>1.5</v>
      </c>
      <c r="S737" s="5">
        <v>2066.5949999999998</v>
      </c>
      <c r="T737" s="5">
        <v>92.997</v>
      </c>
      <c r="U737" s="5">
        <v>1377.7302</v>
      </c>
    </row>
    <row r="738" spans="1:21" x14ac:dyDescent="0.25">
      <c r="A738" s="2">
        <v>3109</v>
      </c>
      <c r="B738" s="3" t="s">
        <v>117</v>
      </c>
      <c r="C738" s="3" t="s">
        <v>51</v>
      </c>
      <c r="D738" s="2">
        <v>31077</v>
      </c>
      <c r="E738" s="3" t="s">
        <v>121</v>
      </c>
      <c r="F738" s="2">
        <v>317020</v>
      </c>
      <c r="G738" s="3" t="s">
        <v>25</v>
      </c>
      <c r="H738" s="2">
        <v>4</v>
      </c>
      <c r="I738" s="2">
        <v>6</v>
      </c>
      <c r="J738" s="2">
        <v>1</v>
      </c>
      <c r="K738" s="3" t="s">
        <v>16</v>
      </c>
      <c r="L738" s="8">
        <v>0</v>
      </c>
      <c r="M738" s="5">
        <v>0</v>
      </c>
      <c r="N738" s="5">
        <v>0</v>
      </c>
      <c r="O738" s="8">
        <v>3</v>
      </c>
      <c r="P738" s="5">
        <v>41658.424200000001</v>
      </c>
      <c r="Q738" s="5">
        <v>1874.6292000000001</v>
      </c>
      <c r="R738" s="8">
        <v>3.5000000000000004</v>
      </c>
      <c r="S738" s="5">
        <v>48601.494599999998</v>
      </c>
      <c r="T738" s="5">
        <v>2187.0672</v>
      </c>
      <c r="U738" s="5">
        <v>13886.141299999999</v>
      </c>
    </row>
    <row r="739" spans="1:21" x14ac:dyDescent="0.25">
      <c r="A739" s="2">
        <v>3109</v>
      </c>
      <c r="B739" s="3" t="s">
        <v>117</v>
      </c>
      <c r="C739" s="3" t="s">
        <v>51</v>
      </c>
      <c r="D739" s="2">
        <v>31077</v>
      </c>
      <c r="E739" s="3" t="s">
        <v>121</v>
      </c>
      <c r="F739" s="2">
        <v>317020</v>
      </c>
      <c r="G739" s="3" t="s">
        <v>25</v>
      </c>
      <c r="H739" s="2">
        <v>4</v>
      </c>
      <c r="I739" s="2">
        <v>6</v>
      </c>
      <c r="J739" s="2">
        <v>5</v>
      </c>
      <c r="K739" s="3" t="s">
        <v>20</v>
      </c>
      <c r="L739" s="8">
        <v>0</v>
      </c>
      <c r="M739" s="5">
        <v>0</v>
      </c>
      <c r="N739" s="5">
        <v>0</v>
      </c>
      <c r="O739" s="8">
        <v>0.99999999999999989</v>
      </c>
      <c r="P739" s="5">
        <v>5295.7511999999997</v>
      </c>
      <c r="Q739" s="5">
        <v>238.30860000000001</v>
      </c>
      <c r="R739" s="8">
        <v>0.99999999999999989</v>
      </c>
      <c r="S739" s="5">
        <v>5295.7511999999997</v>
      </c>
      <c r="T739" s="5">
        <v>238.30860000000001</v>
      </c>
      <c r="U739" s="5">
        <v>5295.7511999999997</v>
      </c>
    </row>
    <row r="740" spans="1:21" x14ac:dyDescent="0.25">
      <c r="A740" s="2">
        <v>3110</v>
      </c>
      <c r="B740" s="3" t="s">
        <v>122</v>
      </c>
      <c r="C740" s="3" t="s">
        <v>90</v>
      </c>
      <c r="D740" s="2">
        <v>31059</v>
      </c>
      <c r="E740" s="3" t="s">
        <v>123</v>
      </c>
      <c r="F740" s="2">
        <v>310560</v>
      </c>
      <c r="G740" s="3" t="s">
        <v>40</v>
      </c>
      <c r="H740" s="2">
        <v>4</v>
      </c>
      <c r="I740" s="2">
        <v>6</v>
      </c>
      <c r="J740" s="2">
        <v>1</v>
      </c>
      <c r="K740" s="3" t="s">
        <v>16</v>
      </c>
      <c r="L740" s="8">
        <v>2</v>
      </c>
      <c r="M740" s="5">
        <v>26438.23</v>
      </c>
      <c r="N740" s="5">
        <v>1914.88</v>
      </c>
      <c r="O740" s="8">
        <v>0</v>
      </c>
      <c r="P740" s="5">
        <v>0</v>
      </c>
      <c r="Q740" s="5">
        <v>0</v>
      </c>
      <c r="R740" s="8">
        <v>0</v>
      </c>
      <c r="S740" s="5">
        <v>0</v>
      </c>
      <c r="T740" s="5">
        <v>0</v>
      </c>
      <c r="U740" s="5">
        <v>9225.3716999999997</v>
      </c>
    </row>
    <row r="741" spans="1:21" x14ac:dyDescent="0.25">
      <c r="A741" s="2">
        <v>3110</v>
      </c>
      <c r="B741" s="3" t="s">
        <v>122</v>
      </c>
      <c r="C741" s="3" t="s">
        <v>90</v>
      </c>
      <c r="D741" s="2">
        <v>31059</v>
      </c>
      <c r="E741" s="3" t="s">
        <v>123</v>
      </c>
      <c r="F741" s="2">
        <v>310560</v>
      </c>
      <c r="G741" s="3" t="s">
        <v>40</v>
      </c>
      <c r="H741" s="2">
        <v>4</v>
      </c>
      <c r="I741" s="2">
        <v>6</v>
      </c>
      <c r="J741" s="2">
        <v>3</v>
      </c>
      <c r="K741" s="3" t="s">
        <v>17</v>
      </c>
      <c r="L741" s="8">
        <v>2</v>
      </c>
      <c r="M741" s="5">
        <v>14120.37</v>
      </c>
      <c r="N741" s="5">
        <v>0</v>
      </c>
      <c r="O741" s="8">
        <v>0</v>
      </c>
      <c r="P741" s="5">
        <v>0</v>
      </c>
      <c r="Q741" s="5">
        <v>0</v>
      </c>
      <c r="R741" s="8">
        <v>0</v>
      </c>
      <c r="S741" s="5">
        <v>0</v>
      </c>
      <c r="T741" s="5">
        <v>0</v>
      </c>
      <c r="U741" s="5">
        <v>5611.0918000000001</v>
      </c>
    </row>
    <row r="742" spans="1:21" x14ac:dyDescent="0.25">
      <c r="A742" s="2">
        <v>3110</v>
      </c>
      <c r="B742" s="3" t="s">
        <v>122</v>
      </c>
      <c r="C742" s="3" t="s">
        <v>90</v>
      </c>
      <c r="D742" s="2">
        <v>31059</v>
      </c>
      <c r="E742" s="3" t="s">
        <v>123</v>
      </c>
      <c r="F742" s="2">
        <v>310620</v>
      </c>
      <c r="G742" s="3" t="s">
        <v>15</v>
      </c>
      <c r="H742" s="2">
        <v>4</v>
      </c>
      <c r="I742" s="2">
        <v>6</v>
      </c>
      <c r="J742" s="2">
        <v>1</v>
      </c>
      <c r="K742" s="3" t="s">
        <v>16</v>
      </c>
      <c r="L742" s="8">
        <v>26</v>
      </c>
      <c r="M742" s="5">
        <v>293251.31</v>
      </c>
      <c r="N742" s="5">
        <v>56846.84</v>
      </c>
      <c r="O742" s="8">
        <v>27</v>
      </c>
      <c r="P742" s="5">
        <v>310763.61959999998</v>
      </c>
      <c r="Q742" s="5">
        <v>13984.3626</v>
      </c>
      <c r="R742" s="8">
        <v>31.999999999999996</v>
      </c>
      <c r="S742" s="5">
        <v>368312.43839999998</v>
      </c>
      <c r="T742" s="5">
        <v>16574.059799999999</v>
      </c>
      <c r="U742" s="5">
        <v>11509.7637</v>
      </c>
    </row>
    <row r="743" spans="1:21" x14ac:dyDescent="0.25">
      <c r="A743" s="2">
        <v>3110</v>
      </c>
      <c r="B743" s="3" t="s">
        <v>122</v>
      </c>
      <c r="C743" s="3" t="s">
        <v>90</v>
      </c>
      <c r="D743" s="2">
        <v>31059</v>
      </c>
      <c r="E743" s="3" t="s">
        <v>123</v>
      </c>
      <c r="F743" s="2">
        <v>310620</v>
      </c>
      <c r="G743" s="3" t="s">
        <v>15</v>
      </c>
      <c r="H743" s="2">
        <v>4</v>
      </c>
      <c r="I743" s="2">
        <v>6</v>
      </c>
      <c r="J743" s="2">
        <v>2</v>
      </c>
      <c r="K743" s="3" t="s">
        <v>22</v>
      </c>
      <c r="L743" s="8">
        <v>4</v>
      </c>
      <c r="M743" s="5">
        <v>8244.0499999999993</v>
      </c>
      <c r="N743" s="5">
        <v>1852.01</v>
      </c>
      <c r="O743" s="8">
        <v>6.4999999999999991</v>
      </c>
      <c r="P743" s="5">
        <v>10072.9596</v>
      </c>
      <c r="Q743" s="5">
        <v>453.28320000000002</v>
      </c>
      <c r="R743" s="8">
        <v>7.5</v>
      </c>
      <c r="S743" s="5">
        <v>11622.6456</v>
      </c>
      <c r="T743" s="5">
        <v>523.01880000000006</v>
      </c>
      <c r="U743" s="5">
        <v>1549.6860999999999</v>
      </c>
    </row>
    <row r="744" spans="1:21" x14ac:dyDescent="0.25">
      <c r="A744" s="2">
        <v>3110</v>
      </c>
      <c r="B744" s="3" t="s">
        <v>122</v>
      </c>
      <c r="C744" s="3" t="s">
        <v>90</v>
      </c>
      <c r="D744" s="2">
        <v>31059</v>
      </c>
      <c r="E744" s="3" t="s">
        <v>123</v>
      </c>
      <c r="F744" s="2">
        <v>310620</v>
      </c>
      <c r="G744" s="3" t="s">
        <v>15</v>
      </c>
      <c r="H744" s="2">
        <v>4</v>
      </c>
      <c r="I744" s="2">
        <v>6</v>
      </c>
      <c r="J744" s="2">
        <v>3</v>
      </c>
      <c r="K744" s="3" t="s">
        <v>17</v>
      </c>
      <c r="L744" s="8">
        <v>3</v>
      </c>
      <c r="M744" s="5">
        <v>13421.81</v>
      </c>
      <c r="N744" s="5">
        <v>957.44</v>
      </c>
      <c r="O744" s="8">
        <v>0</v>
      </c>
      <c r="P744" s="5">
        <v>0</v>
      </c>
      <c r="Q744" s="5">
        <v>0</v>
      </c>
      <c r="R744" s="8">
        <v>0</v>
      </c>
      <c r="S744" s="5">
        <v>0</v>
      </c>
      <c r="T744" s="5">
        <v>0</v>
      </c>
      <c r="U744" s="5">
        <v>6096.1048000000001</v>
      </c>
    </row>
    <row r="745" spans="1:21" x14ac:dyDescent="0.25">
      <c r="A745" s="2">
        <v>3110</v>
      </c>
      <c r="B745" s="3" t="s">
        <v>122</v>
      </c>
      <c r="C745" s="3" t="s">
        <v>90</v>
      </c>
      <c r="D745" s="2">
        <v>31059</v>
      </c>
      <c r="E745" s="3" t="s">
        <v>123</v>
      </c>
      <c r="F745" s="2">
        <v>310620</v>
      </c>
      <c r="G745" s="3" t="s">
        <v>15</v>
      </c>
      <c r="H745" s="2">
        <v>4</v>
      </c>
      <c r="I745" s="2">
        <v>6</v>
      </c>
      <c r="J745" s="2">
        <v>4</v>
      </c>
      <c r="K745" s="3" t="s">
        <v>18</v>
      </c>
      <c r="L745" s="8">
        <v>10</v>
      </c>
      <c r="M745" s="5">
        <v>48246.400000000001</v>
      </c>
      <c r="N745" s="5">
        <v>10124.92</v>
      </c>
      <c r="O745" s="8">
        <v>11.5</v>
      </c>
      <c r="P745" s="5">
        <v>55371.271800000002</v>
      </c>
      <c r="Q745" s="5">
        <v>2491.7069999999999</v>
      </c>
      <c r="R745" s="8">
        <v>13.5</v>
      </c>
      <c r="S745" s="5">
        <v>65001.058199999999</v>
      </c>
      <c r="T745" s="5">
        <v>2925.0473999999999</v>
      </c>
      <c r="U745" s="5">
        <v>4814.8932000000004</v>
      </c>
    </row>
    <row r="746" spans="1:21" x14ac:dyDescent="0.25">
      <c r="A746" s="2">
        <v>3110</v>
      </c>
      <c r="B746" s="3" t="s">
        <v>122</v>
      </c>
      <c r="C746" s="3" t="s">
        <v>90</v>
      </c>
      <c r="D746" s="2">
        <v>31059</v>
      </c>
      <c r="E746" s="3" t="s">
        <v>123</v>
      </c>
      <c r="F746" s="2">
        <v>310620</v>
      </c>
      <c r="G746" s="3" t="s">
        <v>15</v>
      </c>
      <c r="H746" s="2">
        <v>4</v>
      </c>
      <c r="I746" s="2">
        <v>6</v>
      </c>
      <c r="J746" s="2">
        <v>5</v>
      </c>
      <c r="K746" s="3" t="s">
        <v>20</v>
      </c>
      <c r="L746" s="8">
        <v>4</v>
      </c>
      <c r="M746" s="5">
        <v>17747.89</v>
      </c>
      <c r="N746" s="5">
        <v>0</v>
      </c>
      <c r="O746" s="8">
        <v>4.5</v>
      </c>
      <c r="P746" s="5">
        <v>19550.164799999999</v>
      </c>
      <c r="Q746" s="5">
        <v>879.75720000000001</v>
      </c>
      <c r="R746" s="8">
        <v>5.5</v>
      </c>
      <c r="S746" s="5">
        <v>23894.646000000001</v>
      </c>
      <c r="T746" s="5">
        <v>1075.2588000000001</v>
      </c>
      <c r="U746" s="5">
        <v>4344.4811</v>
      </c>
    </row>
    <row r="747" spans="1:21" x14ac:dyDescent="0.25">
      <c r="A747" s="2">
        <v>3110</v>
      </c>
      <c r="B747" s="3" t="s">
        <v>122</v>
      </c>
      <c r="C747" s="3" t="s">
        <v>90</v>
      </c>
      <c r="D747" s="2">
        <v>31059</v>
      </c>
      <c r="E747" s="3" t="s">
        <v>123</v>
      </c>
      <c r="F747" s="2">
        <v>313130</v>
      </c>
      <c r="G747" s="3" t="s">
        <v>55</v>
      </c>
      <c r="H747" s="2">
        <v>4</v>
      </c>
      <c r="I747" s="2">
        <v>6</v>
      </c>
      <c r="J747" s="2">
        <v>2</v>
      </c>
      <c r="K747" s="3" t="s">
        <v>22</v>
      </c>
      <c r="L747" s="8">
        <v>1</v>
      </c>
      <c r="M747" s="5">
        <v>1575.72</v>
      </c>
      <c r="N747" s="5">
        <v>0</v>
      </c>
      <c r="O747" s="8">
        <v>0</v>
      </c>
      <c r="P747" s="5">
        <v>0</v>
      </c>
      <c r="Q747" s="5">
        <v>0</v>
      </c>
      <c r="R747" s="8">
        <v>0</v>
      </c>
      <c r="S747" s="5">
        <v>0</v>
      </c>
      <c r="T747" s="5">
        <v>0</v>
      </c>
      <c r="U747" s="5">
        <v>1189.0127</v>
      </c>
    </row>
    <row r="748" spans="1:21" x14ac:dyDescent="0.25">
      <c r="A748" s="2">
        <v>3110</v>
      </c>
      <c r="B748" s="3" t="s">
        <v>122</v>
      </c>
      <c r="C748" s="3" t="s">
        <v>90</v>
      </c>
      <c r="D748" s="2">
        <v>31059</v>
      </c>
      <c r="E748" s="3" t="s">
        <v>123</v>
      </c>
      <c r="F748" s="2">
        <v>313670</v>
      </c>
      <c r="G748" s="3" t="s">
        <v>43</v>
      </c>
      <c r="H748" s="2">
        <v>4</v>
      </c>
      <c r="I748" s="2">
        <v>6</v>
      </c>
      <c r="J748" s="2">
        <v>1</v>
      </c>
      <c r="K748" s="3" t="s">
        <v>16</v>
      </c>
      <c r="L748" s="8">
        <v>1</v>
      </c>
      <c r="M748" s="5">
        <v>11965.6</v>
      </c>
      <c r="N748" s="5">
        <v>1196.8</v>
      </c>
      <c r="O748" s="8">
        <v>0</v>
      </c>
      <c r="P748" s="5">
        <v>0</v>
      </c>
      <c r="Q748" s="5">
        <v>0</v>
      </c>
      <c r="R748" s="8">
        <v>0</v>
      </c>
      <c r="S748" s="5">
        <v>0</v>
      </c>
      <c r="T748" s="5">
        <v>0</v>
      </c>
      <c r="U748" s="5">
        <v>9891.1381000000001</v>
      </c>
    </row>
    <row r="749" spans="1:21" x14ac:dyDescent="0.25">
      <c r="A749" s="2">
        <v>3110</v>
      </c>
      <c r="B749" s="3" t="s">
        <v>122</v>
      </c>
      <c r="C749" s="3" t="s">
        <v>90</v>
      </c>
      <c r="D749" s="2">
        <v>31059</v>
      </c>
      <c r="E749" s="3" t="s">
        <v>123</v>
      </c>
      <c r="F749" s="2">
        <v>314390</v>
      </c>
      <c r="G749" s="3" t="s">
        <v>76</v>
      </c>
      <c r="H749" s="2">
        <v>4</v>
      </c>
      <c r="I749" s="2">
        <v>6</v>
      </c>
      <c r="J749" s="2">
        <v>1</v>
      </c>
      <c r="K749" s="3" t="s">
        <v>16</v>
      </c>
      <c r="L749" s="8">
        <v>3</v>
      </c>
      <c r="M749" s="5">
        <v>21104.12</v>
      </c>
      <c r="N749" s="5">
        <v>7180.8</v>
      </c>
      <c r="O749" s="8">
        <v>0</v>
      </c>
      <c r="P749" s="5">
        <v>0</v>
      </c>
      <c r="Q749" s="5">
        <v>0</v>
      </c>
      <c r="R749" s="8">
        <v>0</v>
      </c>
      <c r="S749" s="5">
        <v>0</v>
      </c>
      <c r="T749" s="5">
        <v>0</v>
      </c>
      <c r="U749" s="5">
        <v>7955.3440000000001</v>
      </c>
    </row>
    <row r="750" spans="1:21" x14ac:dyDescent="0.25">
      <c r="A750" s="2">
        <v>3110</v>
      </c>
      <c r="B750" s="3" t="s">
        <v>122</v>
      </c>
      <c r="C750" s="3" t="s">
        <v>90</v>
      </c>
      <c r="D750" s="2">
        <v>31059</v>
      </c>
      <c r="E750" s="3" t="s">
        <v>123</v>
      </c>
      <c r="F750" s="2">
        <v>314390</v>
      </c>
      <c r="G750" s="3" t="s">
        <v>76</v>
      </c>
      <c r="H750" s="2">
        <v>4</v>
      </c>
      <c r="I750" s="2">
        <v>6</v>
      </c>
      <c r="J750" s="2">
        <v>2</v>
      </c>
      <c r="K750" s="3" t="s">
        <v>22</v>
      </c>
      <c r="L750" s="8">
        <v>1</v>
      </c>
      <c r="M750" s="5">
        <v>444.64</v>
      </c>
      <c r="N750" s="5">
        <v>0</v>
      </c>
      <c r="O750" s="8">
        <v>0</v>
      </c>
      <c r="P750" s="5">
        <v>0</v>
      </c>
      <c r="Q750" s="5">
        <v>0</v>
      </c>
      <c r="R750" s="8">
        <v>0</v>
      </c>
      <c r="S750" s="5">
        <v>0</v>
      </c>
      <c r="T750" s="5">
        <v>0</v>
      </c>
      <c r="U750" s="5">
        <v>923.35590000000002</v>
      </c>
    </row>
    <row r="751" spans="1:21" x14ac:dyDescent="0.25">
      <c r="A751" s="2">
        <v>3110</v>
      </c>
      <c r="B751" s="3" t="s">
        <v>122</v>
      </c>
      <c r="C751" s="3" t="s">
        <v>90</v>
      </c>
      <c r="D751" s="2">
        <v>31059</v>
      </c>
      <c r="E751" s="3" t="s">
        <v>123</v>
      </c>
      <c r="F751" s="2">
        <v>314390</v>
      </c>
      <c r="G751" s="3" t="s">
        <v>76</v>
      </c>
      <c r="H751" s="2">
        <v>4</v>
      </c>
      <c r="I751" s="2">
        <v>6</v>
      </c>
      <c r="J751" s="2">
        <v>3</v>
      </c>
      <c r="K751" s="3" t="s">
        <v>17</v>
      </c>
      <c r="L751" s="8">
        <v>2</v>
      </c>
      <c r="M751" s="5">
        <v>12187.4</v>
      </c>
      <c r="N751" s="5">
        <v>0</v>
      </c>
      <c r="O751" s="8">
        <v>0</v>
      </c>
      <c r="P751" s="5">
        <v>0</v>
      </c>
      <c r="Q751" s="5">
        <v>0</v>
      </c>
      <c r="R751" s="8">
        <v>0</v>
      </c>
      <c r="S751" s="5">
        <v>0</v>
      </c>
      <c r="T751" s="5">
        <v>0</v>
      </c>
      <c r="U751" s="5">
        <v>5611.0918000000001</v>
      </c>
    </row>
    <row r="752" spans="1:21" x14ac:dyDescent="0.25">
      <c r="A752" s="2">
        <v>3110</v>
      </c>
      <c r="B752" s="3" t="s">
        <v>122</v>
      </c>
      <c r="C752" s="3" t="s">
        <v>90</v>
      </c>
      <c r="D752" s="2">
        <v>31059</v>
      </c>
      <c r="E752" s="3" t="s">
        <v>123</v>
      </c>
      <c r="F752" s="2">
        <v>314390</v>
      </c>
      <c r="G752" s="3" t="s">
        <v>76</v>
      </c>
      <c r="H752" s="2">
        <v>4</v>
      </c>
      <c r="I752" s="2">
        <v>6</v>
      </c>
      <c r="J752" s="2">
        <v>5</v>
      </c>
      <c r="K752" s="3" t="s">
        <v>20</v>
      </c>
      <c r="L752" s="8">
        <v>1</v>
      </c>
      <c r="M752" s="5">
        <v>4338.74</v>
      </c>
      <c r="N752" s="5">
        <v>0</v>
      </c>
      <c r="O752" s="8">
        <v>0</v>
      </c>
      <c r="P752" s="5">
        <v>0</v>
      </c>
      <c r="Q752" s="5">
        <v>0</v>
      </c>
      <c r="R752" s="8">
        <v>0</v>
      </c>
      <c r="S752" s="5">
        <v>0</v>
      </c>
      <c r="T752" s="5">
        <v>0</v>
      </c>
      <c r="U752" s="5">
        <v>4260.1842999999999</v>
      </c>
    </row>
    <row r="753" spans="1:21" x14ac:dyDescent="0.25">
      <c r="A753" s="2">
        <v>3110</v>
      </c>
      <c r="B753" s="3" t="s">
        <v>122</v>
      </c>
      <c r="C753" s="3" t="s">
        <v>90</v>
      </c>
      <c r="D753" s="2">
        <v>31059</v>
      </c>
      <c r="E753" s="3" t="s">
        <v>123</v>
      </c>
      <c r="F753" s="2">
        <v>315210</v>
      </c>
      <c r="G753" s="3" t="s">
        <v>90</v>
      </c>
      <c r="H753" s="2">
        <v>4</v>
      </c>
      <c r="I753" s="2">
        <v>6</v>
      </c>
      <c r="J753" s="2">
        <v>1</v>
      </c>
      <c r="K753" s="3" t="s">
        <v>16</v>
      </c>
      <c r="L753" s="8">
        <v>14</v>
      </c>
      <c r="M753" s="5">
        <v>129306.36</v>
      </c>
      <c r="N753" s="5">
        <v>15175.42</v>
      </c>
      <c r="O753" s="8">
        <v>35.5</v>
      </c>
      <c r="P753" s="5">
        <v>315988.62060000002</v>
      </c>
      <c r="Q753" s="5">
        <v>14219.4882</v>
      </c>
      <c r="R753" s="8">
        <v>41.5</v>
      </c>
      <c r="S753" s="5">
        <v>369395.14799999999</v>
      </c>
      <c r="T753" s="5">
        <v>16622.781599999998</v>
      </c>
      <c r="U753" s="5">
        <v>8901.0879000000004</v>
      </c>
    </row>
    <row r="754" spans="1:21" x14ac:dyDescent="0.25">
      <c r="A754" s="2">
        <v>3110</v>
      </c>
      <c r="B754" s="3" t="s">
        <v>122</v>
      </c>
      <c r="C754" s="3" t="s">
        <v>90</v>
      </c>
      <c r="D754" s="2">
        <v>31059</v>
      </c>
      <c r="E754" s="3" t="s">
        <v>123</v>
      </c>
      <c r="F754" s="2">
        <v>315210</v>
      </c>
      <c r="G754" s="3" t="s">
        <v>90</v>
      </c>
      <c r="H754" s="2">
        <v>4</v>
      </c>
      <c r="I754" s="2">
        <v>6</v>
      </c>
      <c r="J754" s="2">
        <v>2</v>
      </c>
      <c r="K754" s="3" t="s">
        <v>22</v>
      </c>
      <c r="L754" s="8">
        <v>0</v>
      </c>
      <c r="M754" s="5">
        <v>0</v>
      </c>
      <c r="N754" s="5">
        <v>0</v>
      </c>
      <c r="O754" s="8">
        <v>10</v>
      </c>
      <c r="P754" s="5">
        <v>5149.9902000000002</v>
      </c>
      <c r="Q754" s="5">
        <v>231.74940000000001</v>
      </c>
      <c r="R754" s="8">
        <v>12</v>
      </c>
      <c r="S754" s="5">
        <v>6179.9880000000003</v>
      </c>
      <c r="T754" s="5">
        <v>278.0994</v>
      </c>
      <c r="U754" s="5">
        <v>514.99900000000002</v>
      </c>
    </row>
    <row r="755" spans="1:21" x14ac:dyDescent="0.25">
      <c r="A755" s="2">
        <v>3110</v>
      </c>
      <c r="B755" s="3" t="s">
        <v>122</v>
      </c>
      <c r="C755" s="3" t="s">
        <v>90</v>
      </c>
      <c r="D755" s="2">
        <v>31059</v>
      </c>
      <c r="E755" s="3" t="s">
        <v>123</v>
      </c>
      <c r="F755" s="2">
        <v>315210</v>
      </c>
      <c r="G755" s="3" t="s">
        <v>90</v>
      </c>
      <c r="H755" s="2">
        <v>4</v>
      </c>
      <c r="I755" s="2">
        <v>6</v>
      </c>
      <c r="J755" s="2">
        <v>3</v>
      </c>
      <c r="K755" s="3" t="s">
        <v>17</v>
      </c>
      <c r="L755" s="8">
        <v>49</v>
      </c>
      <c r="M755" s="5">
        <v>310264.57</v>
      </c>
      <c r="N755" s="5">
        <v>28747.06</v>
      </c>
      <c r="O755" s="8">
        <v>62.000000000000007</v>
      </c>
      <c r="P755" s="5">
        <v>388006.8126</v>
      </c>
      <c r="Q755" s="5">
        <v>17460.3066</v>
      </c>
      <c r="R755" s="8">
        <v>73</v>
      </c>
      <c r="S755" s="5">
        <v>456846.73139999999</v>
      </c>
      <c r="T755" s="5">
        <v>20558.102999999999</v>
      </c>
      <c r="U755" s="5">
        <v>6258.1743999999999</v>
      </c>
    </row>
    <row r="756" spans="1:21" x14ac:dyDescent="0.25">
      <c r="A756" s="2">
        <v>3110</v>
      </c>
      <c r="B756" s="3" t="s">
        <v>122</v>
      </c>
      <c r="C756" s="3" t="s">
        <v>90</v>
      </c>
      <c r="D756" s="2">
        <v>31059</v>
      </c>
      <c r="E756" s="3" t="s">
        <v>123</v>
      </c>
      <c r="F756" s="2">
        <v>320120</v>
      </c>
      <c r="G756" s="3" t="s">
        <v>100</v>
      </c>
      <c r="H756" s="2">
        <v>4</v>
      </c>
      <c r="I756" s="2">
        <v>6</v>
      </c>
      <c r="J756" s="2">
        <v>1</v>
      </c>
      <c r="K756" s="3" t="s">
        <v>16</v>
      </c>
      <c r="L756" s="8">
        <v>4</v>
      </c>
      <c r="M756" s="5">
        <v>32140.25</v>
      </c>
      <c r="N756" s="5">
        <v>4308.4799999999996</v>
      </c>
      <c r="O756" s="8">
        <v>0</v>
      </c>
      <c r="P756" s="5">
        <v>0</v>
      </c>
      <c r="Q756" s="5">
        <v>0</v>
      </c>
      <c r="R756" s="8">
        <v>0</v>
      </c>
      <c r="S756" s="5">
        <v>0</v>
      </c>
      <c r="T756" s="5">
        <v>0</v>
      </c>
      <c r="U756" s="5">
        <v>0</v>
      </c>
    </row>
    <row r="757" spans="1:21" x14ac:dyDescent="0.25">
      <c r="A757" s="2">
        <v>3110</v>
      </c>
      <c r="B757" s="3" t="s">
        <v>122</v>
      </c>
      <c r="C757" s="3" t="s">
        <v>90</v>
      </c>
      <c r="D757" s="2">
        <v>31060</v>
      </c>
      <c r="E757" s="3" t="s">
        <v>90</v>
      </c>
      <c r="F757" s="2">
        <v>310620</v>
      </c>
      <c r="G757" s="3" t="s">
        <v>15</v>
      </c>
      <c r="H757" s="2">
        <v>4</v>
      </c>
      <c r="I757" s="2">
        <v>6</v>
      </c>
      <c r="J757" s="2">
        <v>1</v>
      </c>
      <c r="K757" s="3" t="s">
        <v>16</v>
      </c>
      <c r="L757" s="8">
        <v>12</v>
      </c>
      <c r="M757" s="5">
        <v>142492.64000000001</v>
      </c>
      <c r="N757" s="5">
        <v>20824.310000000001</v>
      </c>
      <c r="O757" s="8">
        <v>10.5</v>
      </c>
      <c r="P757" s="5">
        <v>120852.519</v>
      </c>
      <c r="Q757" s="5">
        <v>5438.3634000000002</v>
      </c>
      <c r="R757" s="8">
        <v>12.500000000000002</v>
      </c>
      <c r="S757" s="5">
        <v>143872.04639999999</v>
      </c>
      <c r="T757" s="5">
        <v>6474.2417999999998</v>
      </c>
      <c r="U757" s="5">
        <v>11509.7637</v>
      </c>
    </row>
    <row r="758" spans="1:21" x14ac:dyDescent="0.25">
      <c r="A758" s="2">
        <v>3110</v>
      </c>
      <c r="B758" s="3" t="s">
        <v>122</v>
      </c>
      <c r="C758" s="3" t="s">
        <v>90</v>
      </c>
      <c r="D758" s="2">
        <v>31060</v>
      </c>
      <c r="E758" s="3" t="s">
        <v>90</v>
      </c>
      <c r="F758" s="2">
        <v>310620</v>
      </c>
      <c r="G758" s="3" t="s">
        <v>15</v>
      </c>
      <c r="H758" s="2">
        <v>4</v>
      </c>
      <c r="I758" s="2">
        <v>6</v>
      </c>
      <c r="J758" s="2">
        <v>2</v>
      </c>
      <c r="K758" s="3" t="s">
        <v>22</v>
      </c>
      <c r="L758" s="8">
        <v>5</v>
      </c>
      <c r="M758" s="5">
        <v>5901.25</v>
      </c>
      <c r="N758" s="5">
        <v>2393.6</v>
      </c>
      <c r="O758" s="8">
        <v>4.5</v>
      </c>
      <c r="P758" s="5">
        <v>6973.5875999999998</v>
      </c>
      <c r="Q758" s="5">
        <v>313.81139999999999</v>
      </c>
      <c r="R758" s="8">
        <v>5.5</v>
      </c>
      <c r="S758" s="5">
        <v>8523.2736000000004</v>
      </c>
      <c r="T758" s="5">
        <v>383.54759999999999</v>
      </c>
      <c r="U758" s="5">
        <v>1549.6860999999999</v>
      </c>
    </row>
    <row r="759" spans="1:21" x14ac:dyDescent="0.25">
      <c r="A759" s="2">
        <v>3110</v>
      </c>
      <c r="B759" s="3" t="s">
        <v>122</v>
      </c>
      <c r="C759" s="3" t="s">
        <v>90</v>
      </c>
      <c r="D759" s="2">
        <v>31060</v>
      </c>
      <c r="E759" s="3" t="s">
        <v>90</v>
      </c>
      <c r="F759" s="2">
        <v>310620</v>
      </c>
      <c r="G759" s="3" t="s">
        <v>15</v>
      </c>
      <c r="H759" s="2">
        <v>4</v>
      </c>
      <c r="I759" s="2">
        <v>6</v>
      </c>
      <c r="J759" s="2">
        <v>3</v>
      </c>
      <c r="K759" s="3" t="s">
        <v>17</v>
      </c>
      <c r="L759" s="8">
        <v>2</v>
      </c>
      <c r="M759" s="5">
        <v>8697.2000000000007</v>
      </c>
      <c r="N759" s="5">
        <v>957.44</v>
      </c>
      <c r="O759" s="8">
        <v>8.5</v>
      </c>
      <c r="P759" s="5">
        <v>51816.891000000003</v>
      </c>
      <c r="Q759" s="5">
        <v>2331.7602000000002</v>
      </c>
      <c r="R759" s="8">
        <v>10</v>
      </c>
      <c r="S759" s="5">
        <v>60961.048199999997</v>
      </c>
      <c r="T759" s="5">
        <v>2743.2474000000002</v>
      </c>
      <c r="U759" s="5">
        <v>6096.1048000000001</v>
      </c>
    </row>
    <row r="760" spans="1:21" x14ac:dyDescent="0.25">
      <c r="A760" s="2">
        <v>3110</v>
      </c>
      <c r="B760" s="3" t="s">
        <v>122</v>
      </c>
      <c r="C760" s="3" t="s">
        <v>90</v>
      </c>
      <c r="D760" s="2">
        <v>31060</v>
      </c>
      <c r="E760" s="3" t="s">
        <v>90</v>
      </c>
      <c r="F760" s="2">
        <v>310620</v>
      </c>
      <c r="G760" s="3" t="s">
        <v>15</v>
      </c>
      <c r="H760" s="2">
        <v>4</v>
      </c>
      <c r="I760" s="2">
        <v>6</v>
      </c>
      <c r="J760" s="2">
        <v>4</v>
      </c>
      <c r="K760" s="3" t="s">
        <v>18</v>
      </c>
      <c r="L760" s="8">
        <v>9</v>
      </c>
      <c r="M760" s="5">
        <v>45937.77</v>
      </c>
      <c r="N760" s="5">
        <v>1436.16</v>
      </c>
      <c r="O760" s="8">
        <v>7.9999999999999991</v>
      </c>
      <c r="P760" s="5">
        <v>38519.145600000003</v>
      </c>
      <c r="Q760" s="5">
        <v>1733.3616</v>
      </c>
      <c r="R760" s="8">
        <v>9</v>
      </c>
      <c r="S760" s="5">
        <v>43334.038800000002</v>
      </c>
      <c r="T760" s="5">
        <v>1950.0318</v>
      </c>
      <c r="U760" s="5">
        <v>4814.8932000000004</v>
      </c>
    </row>
    <row r="761" spans="1:21" x14ac:dyDescent="0.25">
      <c r="A761" s="2">
        <v>3110</v>
      </c>
      <c r="B761" s="3" t="s">
        <v>122</v>
      </c>
      <c r="C761" s="3" t="s">
        <v>90</v>
      </c>
      <c r="D761" s="2">
        <v>31060</v>
      </c>
      <c r="E761" s="3" t="s">
        <v>90</v>
      </c>
      <c r="F761" s="2">
        <v>310620</v>
      </c>
      <c r="G761" s="3" t="s">
        <v>15</v>
      </c>
      <c r="H761" s="2">
        <v>4</v>
      </c>
      <c r="I761" s="2">
        <v>6</v>
      </c>
      <c r="J761" s="2">
        <v>5</v>
      </c>
      <c r="K761" s="3" t="s">
        <v>20</v>
      </c>
      <c r="L761" s="8">
        <v>0</v>
      </c>
      <c r="M761" s="5">
        <v>0</v>
      </c>
      <c r="N761" s="5">
        <v>0</v>
      </c>
      <c r="O761" s="8">
        <v>3.5000000000000004</v>
      </c>
      <c r="P761" s="5">
        <v>15205.6836</v>
      </c>
      <c r="Q761" s="5">
        <v>684.25559999999996</v>
      </c>
      <c r="R761" s="8">
        <v>3.9999999999999996</v>
      </c>
      <c r="S761" s="5">
        <v>17377.924200000001</v>
      </c>
      <c r="T761" s="5">
        <v>782.00639999999999</v>
      </c>
      <c r="U761" s="5">
        <v>4344.4811</v>
      </c>
    </row>
    <row r="762" spans="1:21" x14ac:dyDescent="0.25">
      <c r="A762" s="2">
        <v>3110</v>
      </c>
      <c r="B762" s="3" t="s">
        <v>122</v>
      </c>
      <c r="C762" s="3" t="s">
        <v>90</v>
      </c>
      <c r="D762" s="2">
        <v>31060</v>
      </c>
      <c r="E762" s="3" t="s">
        <v>90</v>
      </c>
      <c r="F762" s="2">
        <v>314390</v>
      </c>
      <c r="G762" s="3" t="s">
        <v>76</v>
      </c>
      <c r="H762" s="2">
        <v>4</v>
      </c>
      <c r="I762" s="2">
        <v>6</v>
      </c>
      <c r="J762" s="2">
        <v>1</v>
      </c>
      <c r="K762" s="3" t="s">
        <v>16</v>
      </c>
      <c r="L762" s="8">
        <v>1</v>
      </c>
      <c r="M762" s="5">
        <v>8482.5499999999993</v>
      </c>
      <c r="N762" s="5">
        <v>478.72</v>
      </c>
      <c r="O762" s="8">
        <v>0</v>
      </c>
      <c r="P762" s="5">
        <v>0</v>
      </c>
      <c r="Q762" s="5">
        <v>0</v>
      </c>
      <c r="R762" s="8">
        <v>0</v>
      </c>
      <c r="S762" s="5">
        <v>0</v>
      </c>
      <c r="T762" s="5">
        <v>0</v>
      </c>
      <c r="U762" s="5">
        <v>7955.3440000000001</v>
      </c>
    </row>
    <row r="763" spans="1:21" x14ac:dyDescent="0.25">
      <c r="A763" s="2">
        <v>3110</v>
      </c>
      <c r="B763" s="3" t="s">
        <v>122</v>
      </c>
      <c r="C763" s="3" t="s">
        <v>90</v>
      </c>
      <c r="D763" s="2">
        <v>31060</v>
      </c>
      <c r="E763" s="3" t="s">
        <v>90</v>
      </c>
      <c r="F763" s="2">
        <v>315210</v>
      </c>
      <c r="G763" s="3" t="s">
        <v>90</v>
      </c>
      <c r="H763" s="2">
        <v>4</v>
      </c>
      <c r="I763" s="2">
        <v>6</v>
      </c>
      <c r="J763" s="2">
        <v>1</v>
      </c>
      <c r="K763" s="3" t="s">
        <v>16</v>
      </c>
      <c r="L763" s="8">
        <v>54</v>
      </c>
      <c r="M763" s="5">
        <v>435094.74</v>
      </c>
      <c r="N763" s="5">
        <v>64770.79</v>
      </c>
      <c r="O763" s="8">
        <v>33</v>
      </c>
      <c r="P763" s="5">
        <v>293735.90039999998</v>
      </c>
      <c r="Q763" s="5">
        <v>13218.1158</v>
      </c>
      <c r="R763" s="8">
        <v>38.5</v>
      </c>
      <c r="S763" s="5">
        <v>342691.88400000002</v>
      </c>
      <c r="T763" s="5">
        <v>15421.134599999999</v>
      </c>
      <c r="U763" s="5">
        <v>8901.0879000000004</v>
      </c>
    </row>
    <row r="764" spans="1:21" x14ac:dyDescent="0.25">
      <c r="A764" s="2">
        <v>3110</v>
      </c>
      <c r="B764" s="3" t="s">
        <v>122</v>
      </c>
      <c r="C764" s="3" t="s">
        <v>90</v>
      </c>
      <c r="D764" s="2">
        <v>31060</v>
      </c>
      <c r="E764" s="3" t="s">
        <v>90</v>
      </c>
      <c r="F764" s="2">
        <v>315210</v>
      </c>
      <c r="G764" s="3" t="s">
        <v>90</v>
      </c>
      <c r="H764" s="2">
        <v>4</v>
      </c>
      <c r="I764" s="2">
        <v>6</v>
      </c>
      <c r="J764" s="2">
        <v>2</v>
      </c>
      <c r="K764" s="3" t="s">
        <v>22</v>
      </c>
      <c r="L764" s="8">
        <v>5</v>
      </c>
      <c r="M764" s="5">
        <v>4316.21</v>
      </c>
      <c r="N764" s="5">
        <v>1292.54</v>
      </c>
      <c r="O764" s="8">
        <v>7.0000000000000009</v>
      </c>
      <c r="P764" s="5">
        <v>3604.9931999999999</v>
      </c>
      <c r="Q764" s="5">
        <v>162.2244</v>
      </c>
      <c r="R764" s="8">
        <v>7.9999999999999991</v>
      </c>
      <c r="S764" s="5">
        <v>4119.9917999999998</v>
      </c>
      <c r="T764" s="5">
        <v>185.39940000000001</v>
      </c>
      <c r="U764" s="5">
        <v>514.99900000000002</v>
      </c>
    </row>
    <row r="765" spans="1:21" x14ac:dyDescent="0.25">
      <c r="A765" s="2">
        <v>3110</v>
      </c>
      <c r="B765" s="3" t="s">
        <v>122</v>
      </c>
      <c r="C765" s="3" t="s">
        <v>90</v>
      </c>
      <c r="D765" s="2">
        <v>31060</v>
      </c>
      <c r="E765" s="3" t="s">
        <v>90</v>
      </c>
      <c r="F765" s="2">
        <v>315210</v>
      </c>
      <c r="G765" s="3" t="s">
        <v>90</v>
      </c>
      <c r="H765" s="2">
        <v>4</v>
      </c>
      <c r="I765" s="2">
        <v>6</v>
      </c>
      <c r="J765" s="2">
        <v>3</v>
      </c>
      <c r="K765" s="3" t="s">
        <v>17</v>
      </c>
      <c r="L765" s="8">
        <v>99</v>
      </c>
      <c r="M765" s="5">
        <v>628473.22</v>
      </c>
      <c r="N765" s="5">
        <v>109243.68</v>
      </c>
      <c r="O765" s="8">
        <v>34.5</v>
      </c>
      <c r="P765" s="5">
        <v>215907.01680000001</v>
      </c>
      <c r="Q765" s="5">
        <v>9715.8155999999999</v>
      </c>
      <c r="R765" s="8">
        <v>40.5</v>
      </c>
      <c r="S765" s="5">
        <v>253456.0632</v>
      </c>
      <c r="T765" s="5">
        <v>11405.522999999999</v>
      </c>
      <c r="U765" s="5">
        <v>6258.1743999999999</v>
      </c>
    </row>
    <row r="766" spans="1:21" x14ac:dyDescent="0.25">
      <c r="A766" s="2">
        <v>3110</v>
      </c>
      <c r="B766" s="3" t="s">
        <v>122</v>
      </c>
      <c r="C766" s="3" t="s">
        <v>90</v>
      </c>
      <c r="D766" s="2">
        <v>31060</v>
      </c>
      <c r="E766" s="3" t="s">
        <v>90</v>
      </c>
      <c r="F766" s="2">
        <v>350550</v>
      </c>
      <c r="G766" s="3" t="s">
        <v>27</v>
      </c>
      <c r="H766" s="2">
        <v>4</v>
      </c>
      <c r="I766" s="2">
        <v>6</v>
      </c>
      <c r="J766" s="2">
        <v>2</v>
      </c>
      <c r="K766" s="3" t="s">
        <v>22</v>
      </c>
      <c r="L766" s="8">
        <v>1</v>
      </c>
      <c r="M766" s="5">
        <v>428.64</v>
      </c>
      <c r="N766" s="5">
        <v>0</v>
      </c>
      <c r="O766" s="8">
        <v>0</v>
      </c>
      <c r="P766" s="5">
        <v>0</v>
      </c>
      <c r="Q766" s="5">
        <v>0</v>
      </c>
      <c r="R766" s="8">
        <v>0</v>
      </c>
      <c r="S766" s="5">
        <v>0</v>
      </c>
      <c r="T766" s="5">
        <v>0</v>
      </c>
      <c r="U766" s="5">
        <v>0</v>
      </c>
    </row>
    <row r="767" spans="1:21" x14ac:dyDescent="0.25">
      <c r="A767" s="2">
        <v>3110</v>
      </c>
      <c r="B767" s="3" t="s">
        <v>122</v>
      </c>
      <c r="C767" s="3" t="s">
        <v>90</v>
      </c>
      <c r="D767" s="2">
        <v>31060</v>
      </c>
      <c r="E767" s="3" t="s">
        <v>90</v>
      </c>
      <c r="F767" s="2">
        <v>350950</v>
      </c>
      <c r="G767" s="3" t="s">
        <v>36</v>
      </c>
      <c r="H767" s="2">
        <v>4</v>
      </c>
      <c r="I767" s="2">
        <v>6</v>
      </c>
      <c r="J767" s="2">
        <v>1</v>
      </c>
      <c r="K767" s="3" t="s">
        <v>16</v>
      </c>
      <c r="L767" s="8">
        <v>1</v>
      </c>
      <c r="M767" s="5">
        <v>9517.98</v>
      </c>
      <c r="N767" s="5">
        <v>1017.26</v>
      </c>
      <c r="O767" s="8">
        <v>0</v>
      </c>
      <c r="P767" s="5">
        <v>0</v>
      </c>
      <c r="Q767" s="5">
        <v>0</v>
      </c>
      <c r="R767" s="8">
        <v>0</v>
      </c>
      <c r="S767" s="5">
        <v>0</v>
      </c>
      <c r="T767" s="5">
        <v>0</v>
      </c>
      <c r="U767" s="5">
        <v>0</v>
      </c>
    </row>
    <row r="768" spans="1:21" x14ac:dyDescent="0.25">
      <c r="A768" s="2">
        <v>3110</v>
      </c>
      <c r="B768" s="3" t="s">
        <v>122</v>
      </c>
      <c r="C768" s="3" t="s">
        <v>90</v>
      </c>
      <c r="D768" s="2">
        <v>31061</v>
      </c>
      <c r="E768" s="3" t="s">
        <v>124</v>
      </c>
      <c r="F768" s="2">
        <v>310620</v>
      </c>
      <c r="G768" s="3" t="s">
        <v>15</v>
      </c>
      <c r="H768" s="2">
        <v>4</v>
      </c>
      <c r="I768" s="2">
        <v>6</v>
      </c>
      <c r="J768" s="2">
        <v>1</v>
      </c>
      <c r="K768" s="3" t="s">
        <v>16</v>
      </c>
      <c r="L768" s="8">
        <v>5</v>
      </c>
      <c r="M768" s="5">
        <v>45040.63</v>
      </c>
      <c r="N768" s="5">
        <v>9119.61</v>
      </c>
      <c r="O768" s="8">
        <v>6.4999999999999991</v>
      </c>
      <c r="P768" s="5">
        <v>74813.464200000002</v>
      </c>
      <c r="Q768" s="5">
        <v>3366.6060000000002</v>
      </c>
      <c r="R768" s="8">
        <v>7.5</v>
      </c>
      <c r="S768" s="5">
        <v>86323.227599999998</v>
      </c>
      <c r="T768" s="5">
        <v>3884.5452</v>
      </c>
      <c r="U768" s="5">
        <v>11509.7637</v>
      </c>
    </row>
    <row r="769" spans="1:21" x14ac:dyDescent="0.25">
      <c r="A769" s="2">
        <v>3110</v>
      </c>
      <c r="B769" s="3" t="s">
        <v>122</v>
      </c>
      <c r="C769" s="3" t="s">
        <v>90</v>
      </c>
      <c r="D769" s="2">
        <v>31061</v>
      </c>
      <c r="E769" s="3" t="s">
        <v>124</v>
      </c>
      <c r="F769" s="2">
        <v>310620</v>
      </c>
      <c r="G769" s="3" t="s">
        <v>15</v>
      </c>
      <c r="H769" s="2">
        <v>4</v>
      </c>
      <c r="I769" s="2">
        <v>6</v>
      </c>
      <c r="J769" s="2">
        <v>2</v>
      </c>
      <c r="K769" s="3" t="s">
        <v>22</v>
      </c>
      <c r="L769" s="8">
        <v>2</v>
      </c>
      <c r="M769" s="5">
        <v>5240.41</v>
      </c>
      <c r="N769" s="5">
        <v>8766.2900000000009</v>
      </c>
      <c r="O769" s="8">
        <v>0</v>
      </c>
      <c r="P769" s="5">
        <v>0</v>
      </c>
      <c r="Q769" s="5">
        <v>0</v>
      </c>
      <c r="R769" s="8">
        <v>0</v>
      </c>
      <c r="S769" s="5">
        <v>0</v>
      </c>
      <c r="T769" s="5">
        <v>0</v>
      </c>
      <c r="U769" s="5">
        <v>1549.6860999999999</v>
      </c>
    </row>
    <row r="770" spans="1:21" x14ac:dyDescent="0.25">
      <c r="A770" s="2">
        <v>3110</v>
      </c>
      <c r="B770" s="3" t="s">
        <v>122</v>
      </c>
      <c r="C770" s="3" t="s">
        <v>90</v>
      </c>
      <c r="D770" s="2">
        <v>31061</v>
      </c>
      <c r="E770" s="3" t="s">
        <v>124</v>
      </c>
      <c r="F770" s="2">
        <v>310620</v>
      </c>
      <c r="G770" s="3" t="s">
        <v>15</v>
      </c>
      <c r="H770" s="2">
        <v>4</v>
      </c>
      <c r="I770" s="2">
        <v>6</v>
      </c>
      <c r="J770" s="2">
        <v>3</v>
      </c>
      <c r="K770" s="3" t="s">
        <v>17</v>
      </c>
      <c r="L770" s="8">
        <v>1</v>
      </c>
      <c r="M770" s="5">
        <v>4677.8</v>
      </c>
      <c r="N770" s="5">
        <v>478.72</v>
      </c>
      <c r="O770" s="8">
        <v>0</v>
      </c>
      <c r="P770" s="5">
        <v>0</v>
      </c>
      <c r="Q770" s="5">
        <v>0</v>
      </c>
      <c r="R770" s="8">
        <v>0</v>
      </c>
      <c r="S770" s="5">
        <v>0</v>
      </c>
      <c r="T770" s="5">
        <v>0</v>
      </c>
      <c r="U770" s="5">
        <v>6096.1048000000001</v>
      </c>
    </row>
    <row r="771" spans="1:21" x14ac:dyDescent="0.25">
      <c r="A771" s="2">
        <v>3110</v>
      </c>
      <c r="B771" s="3" t="s">
        <v>122</v>
      </c>
      <c r="C771" s="3" t="s">
        <v>90</v>
      </c>
      <c r="D771" s="2">
        <v>31061</v>
      </c>
      <c r="E771" s="3" t="s">
        <v>124</v>
      </c>
      <c r="F771" s="2">
        <v>310620</v>
      </c>
      <c r="G771" s="3" t="s">
        <v>15</v>
      </c>
      <c r="H771" s="2">
        <v>4</v>
      </c>
      <c r="I771" s="2">
        <v>6</v>
      </c>
      <c r="J771" s="2">
        <v>4</v>
      </c>
      <c r="K771" s="3" t="s">
        <v>18</v>
      </c>
      <c r="L771" s="8">
        <v>0</v>
      </c>
      <c r="M771" s="5">
        <v>0</v>
      </c>
      <c r="N771" s="5">
        <v>0</v>
      </c>
      <c r="O771" s="8">
        <v>1.9999999999999998</v>
      </c>
      <c r="P771" s="5">
        <v>9629.7864000000009</v>
      </c>
      <c r="Q771" s="5">
        <v>433.34039999999999</v>
      </c>
      <c r="R771" s="8">
        <v>1.9999999999999998</v>
      </c>
      <c r="S771" s="5">
        <v>9629.7864000000009</v>
      </c>
      <c r="T771" s="5">
        <v>433.34039999999999</v>
      </c>
      <c r="U771" s="5">
        <v>4814.8932000000004</v>
      </c>
    </row>
    <row r="772" spans="1:21" x14ac:dyDescent="0.25">
      <c r="A772" s="2">
        <v>3110</v>
      </c>
      <c r="B772" s="3" t="s">
        <v>122</v>
      </c>
      <c r="C772" s="3" t="s">
        <v>90</v>
      </c>
      <c r="D772" s="2">
        <v>31061</v>
      </c>
      <c r="E772" s="3" t="s">
        <v>124</v>
      </c>
      <c r="F772" s="2">
        <v>310620</v>
      </c>
      <c r="G772" s="3" t="s">
        <v>15</v>
      </c>
      <c r="H772" s="2">
        <v>4</v>
      </c>
      <c r="I772" s="2">
        <v>6</v>
      </c>
      <c r="J772" s="2">
        <v>5</v>
      </c>
      <c r="K772" s="3" t="s">
        <v>20</v>
      </c>
      <c r="L772" s="8">
        <v>1</v>
      </c>
      <c r="M772" s="5">
        <v>4753.9799999999996</v>
      </c>
      <c r="N772" s="5">
        <v>0</v>
      </c>
      <c r="O772" s="8">
        <v>0</v>
      </c>
      <c r="P772" s="5">
        <v>0</v>
      </c>
      <c r="Q772" s="5">
        <v>0</v>
      </c>
      <c r="R772" s="8">
        <v>0</v>
      </c>
      <c r="S772" s="5">
        <v>0</v>
      </c>
      <c r="T772" s="5">
        <v>0</v>
      </c>
      <c r="U772" s="5">
        <v>4344.4811</v>
      </c>
    </row>
    <row r="773" spans="1:21" x14ac:dyDescent="0.25">
      <c r="A773" s="2">
        <v>3110</v>
      </c>
      <c r="B773" s="3" t="s">
        <v>122</v>
      </c>
      <c r="C773" s="3" t="s">
        <v>90</v>
      </c>
      <c r="D773" s="2">
        <v>31061</v>
      </c>
      <c r="E773" s="3" t="s">
        <v>124</v>
      </c>
      <c r="F773" s="2">
        <v>313670</v>
      </c>
      <c r="G773" s="3" t="s">
        <v>43</v>
      </c>
      <c r="H773" s="2">
        <v>4</v>
      </c>
      <c r="I773" s="2">
        <v>6</v>
      </c>
      <c r="J773" s="2">
        <v>1</v>
      </c>
      <c r="K773" s="3" t="s">
        <v>16</v>
      </c>
      <c r="L773" s="8">
        <v>1</v>
      </c>
      <c r="M773" s="5">
        <v>6216.02</v>
      </c>
      <c r="N773" s="5">
        <v>0</v>
      </c>
      <c r="O773" s="8">
        <v>0</v>
      </c>
      <c r="P773" s="5">
        <v>0</v>
      </c>
      <c r="Q773" s="5">
        <v>0</v>
      </c>
      <c r="R773" s="8">
        <v>0</v>
      </c>
      <c r="S773" s="5">
        <v>0</v>
      </c>
      <c r="T773" s="5">
        <v>0</v>
      </c>
      <c r="U773" s="5">
        <v>9891.1381000000001</v>
      </c>
    </row>
    <row r="774" spans="1:21" x14ac:dyDescent="0.25">
      <c r="A774" s="2">
        <v>3110</v>
      </c>
      <c r="B774" s="3" t="s">
        <v>122</v>
      </c>
      <c r="C774" s="3" t="s">
        <v>90</v>
      </c>
      <c r="D774" s="2">
        <v>31061</v>
      </c>
      <c r="E774" s="3" t="s">
        <v>124</v>
      </c>
      <c r="F774" s="2">
        <v>313670</v>
      </c>
      <c r="G774" s="3" t="s">
        <v>43</v>
      </c>
      <c r="H774" s="2">
        <v>4</v>
      </c>
      <c r="I774" s="2">
        <v>6</v>
      </c>
      <c r="J774" s="2">
        <v>2</v>
      </c>
      <c r="K774" s="3" t="s">
        <v>22</v>
      </c>
      <c r="L774" s="8">
        <v>2</v>
      </c>
      <c r="M774" s="5">
        <v>1171.8800000000001</v>
      </c>
      <c r="N774" s="5">
        <v>0</v>
      </c>
      <c r="O774" s="8">
        <v>0</v>
      </c>
      <c r="P774" s="5">
        <v>0</v>
      </c>
      <c r="Q774" s="5">
        <v>0</v>
      </c>
      <c r="R774" s="8">
        <v>0</v>
      </c>
      <c r="S774" s="5">
        <v>0</v>
      </c>
      <c r="T774" s="5">
        <v>0</v>
      </c>
      <c r="U774" s="5">
        <v>1500.8532</v>
      </c>
    </row>
    <row r="775" spans="1:21" x14ac:dyDescent="0.25">
      <c r="A775" s="2">
        <v>3110</v>
      </c>
      <c r="B775" s="3" t="s">
        <v>122</v>
      </c>
      <c r="C775" s="3" t="s">
        <v>90</v>
      </c>
      <c r="D775" s="2">
        <v>31061</v>
      </c>
      <c r="E775" s="3" t="s">
        <v>124</v>
      </c>
      <c r="F775" s="2">
        <v>313670</v>
      </c>
      <c r="G775" s="3" t="s">
        <v>43</v>
      </c>
      <c r="H775" s="2">
        <v>4</v>
      </c>
      <c r="I775" s="2">
        <v>6</v>
      </c>
      <c r="J775" s="2">
        <v>4</v>
      </c>
      <c r="K775" s="3" t="s">
        <v>18</v>
      </c>
      <c r="L775" s="8">
        <v>0</v>
      </c>
      <c r="M775" s="5">
        <v>0</v>
      </c>
      <c r="N775" s="5">
        <v>0</v>
      </c>
      <c r="O775" s="8">
        <v>3</v>
      </c>
      <c r="P775" s="5">
        <v>14447.211600000001</v>
      </c>
      <c r="Q775" s="5">
        <v>650.12459999999999</v>
      </c>
      <c r="R775" s="8">
        <v>3.5000000000000004</v>
      </c>
      <c r="S775" s="5">
        <v>16855.080000000002</v>
      </c>
      <c r="T775" s="5">
        <v>758.47860000000003</v>
      </c>
      <c r="U775" s="5">
        <v>4815.7371000000003</v>
      </c>
    </row>
    <row r="776" spans="1:21" x14ac:dyDescent="0.25">
      <c r="A776" s="2">
        <v>3110</v>
      </c>
      <c r="B776" s="3" t="s">
        <v>122</v>
      </c>
      <c r="C776" s="3" t="s">
        <v>90</v>
      </c>
      <c r="D776" s="2">
        <v>31061</v>
      </c>
      <c r="E776" s="3" t="s">
        <v>124</v>
      </c>
      <c r="F776" s="2">
        <v>313670</v>
      </c>
      <c r="G776" s="3" t="s">
        <v>43</v>
      </c>
      <c r="H776" s="2">
        <v>4</v>
      </c>
      <c r="I776" s="2">
        <v>6</v>
      </c>
      <c r="J776" s="2">
        <v>5</v>
      </c>
      <c r="K776" s="3" t="s">
        <v>20</v>
      </c>
      <c r="L776" s="8">
        <v>0</v>
      </c>
      <c r="M776" s="5">
        <v>0</v>
      </c>
      <c r="N776" s="5">
        <v>0</v>
      </c>
      <c r="O776" s="8">
        <v>0.99999999999999989</v>
      </c>
      <c r="P776" s="5">
        <v>5142.8825999999999</v>
      </c>
      <c r="Q776" s="5">
        <v>231.42959999999999</v>
      </c>
      <c r="R776" s="8">
        <v>1.5</v>
      </c>
      <c r="S776" s="5">
        <v>7714.3235999999997</v>
      </c>
      <c r="T776" s="5">
        <v>347.14440000000002</v>
      </c>
      <c r="U776" s="5">
        <v>5142.8825999999999</v>
      </c>
    </row>
    <row r="777" spans="1:21" x14ac:dyDescent="0.25">
      <c r="A777" s="2">
        <v>3110</v>
      </c>
      <c r="B777" s="3" t="s">
        <v>122</v>
      </c>
      <c r="C777" s="3" t="s">
        <v>90</v>
      </c>
      <c r="D777" s="2">
        <v>31061</v>
      </c>
      <c r="E777" s="3" t="s">
        <v>124</v>
      </c>
      <c r="F777" s="2">
        <v>314390</v>
      </c>
      <c r="G777" s="3" t="s">
        <v>76</v>
      </c>
      <c r="H777" s="2">
        <v>4</v>
      </c>
      <c r="I777" s="2">
        <v>6</v>
      </c>
      <c r="J777" s="2">
        <v>2</v>
      </c>
      <c r="K777" s="3" t="s">
        <v>22</v>
      </c>
      <c r="L777" s="8">
        <v>1</v>
      </c>
      <c r="M777" s="5">
        <v>477.04</v>
      </c>
      <c r="N777" s="5">
        <v>0</v>
      </c>
      <c r="O777" s="8">
        <v>3</v>
      </c>
      <c r="P777" s="5">
        <v>2770.0680000000002</v>
      </c>
      <c r="Q777" s="5">
        <v>124.65300000000001</v>
      </c>
      <c r="R777" s="8">
        <v>3.5000000000000004</v>
      </c>
      <c r="S777" s="5">
        <v>3231.7458000000001</v>
      </c>
      <c r="T777" s="5">
        <v>145.42859999999999</v>
      </c>
      <c r="U777" s="5">
        <v>923.35590000000002</v>
      </c>
    </row>
    <row r="778" spans="1:21" x14ac:dyDescent="0.25">
      <c r="A778" s="2">
        <v>3110</v>
      </c>
      <c r="B778" s="3" t="s">
        <v>122</v>
      </c>
      <c r="C778" s="3" t="s">
        <v>90</v>
      </c>
      <c r="D778" s="2">
        <v>31061</v>
      </c>
      <c r="E778" s="3" t="s">
        <v>124</v>
      </c>
      <c r="F778" s="2">
        <v>314390</v>
      </c>
      <c r="G778" s="3" t="s">
        <v>76</v>
      </c>
      <c r="H778" s="2">
        <v>4</v>
      </c>
      <c r="I778" s="2">
        <v>6</v>
      </c>
      <c r="J778" s="2">
        <v>3</v>
      </c>
      <c r="K778" s="3" t="s">
        <v>17</v>
      </c>
      <c r="L778" s="8">
        <v>2</v>
      </c>
      <c r="M778" s="5">
        <v>14112.8</v>
      </c>
      <c r="N778" s="5">
        <v>957.44</v>
      </c>
      <c r="O778" s="8">
        <v>5.5</v>
      </c>
      <c r="P778" s="5">
        <v>30861.004799999999</v>
      </c>
      <c r="Q778" s="5">
        <v>1388.7449999999999</v>
      </c>
      <c r="R778" s="8">
        <v>6.4999999999999991</v>
      </c>
      <c r="S778" s="5">
        <v>36472.096799999999</v>
      </c>
      <c r="T778" s="5">
        <v>1641.2442000000001</v>
      </c>
      <c r="U778" s="5">
        <v>5611.0918000000001</v>
      </c>
    </row>
    <row r="779" spans="1:21" x14ac:dyDescent="0.25">
      <c r="A779" s="2">
        <v>3110</v>
      </c>
      <c r="B779" s="3" t="s">
        <v>122</v>
      </c>
      <c r="C779" s="3" t="s">
        <v>90</v>
      </c>
      <c r="D779" s="2">
        <v>31061</v>
      </c>
      <c r="E779" s="3" t="s">
        <v>124</v>
      </c>
      <c r="F779" s="2">
        <v>314390</v>
      </c>
      <c r="G779" s="3" t="s">
        <v>76</v>
      </c>
      <c r="H779" s="2">
        <v>4</v>
      </c>
      <c r="I779" s="2">
        <v>6</v>
      </c>
      <c r="J779" s="2">
        <v>5</v>
      </c>
      <c r="K779" s="3" t="s">
        <v>20</v>
      </c>
      <c r="L779" s="8">
        <v>0</v>
      </c>
      <c r="M779" s="5">
        <v>0</v>
      </c>
      <c r="N779" s="5">
        <v>0</v>
      </c>
      <c r="O779" s="8">
        <v>0.99999999999999989</v>
      </c>
      <c r="P779" s="5">
        <v>4260.1841999999997</v>
      </c>
      <c r="Q779" s="5">
        <v>191.70840000000001</v>
      </c>
      <c r="R779" s="8">
        <v>0.99999999999999989</v>
      </c>
      <c r="S779" s="5">
        <v>4260.1841999999997</v>
      </c>
      <c r="T779" s="5">
        <v>191.70840000000001</v>
      </c>
      <c r="U779" s="5">
        <v>4260.1842999999999</v>
      </c>
    </row>
    <row r="780" spans="1:21" x14ac:dyDescent="0.25">
      <c r="A780" s="2">
        <v>3110</v>
      </c>
      <c r="B780" s="3" t="s">
        <v>122</v>
      </c>
      <c r="C780" s="3" t="s">
        <v>90</v>
      </c>
      <c r="D780" s="2">
        <v>31061</v>
      </c>
      <c r="E780" s="3" t="s">
        <v>124</v>
      </c>
      <c r="F780" s="2">
        <v>315210</v>
      </c>
      <c r="G780" s="3" t="s">
        <v>90</v>
      </c>
      <c r="H780" s="2">
        <v>4</v>
      </c>
      <c r="I780" s="2">
        <v>6</v>
      </c>
      <c r="J780" s="2">
        <v>1</v>
      </c>
      <c r="K780" s="3" t="s">
        <v>16</v>
      </c>
      <c r="L780" s="8">
        <v>13</v>
      </c>
      <c r="M780" s="5">
        <v>125166.74</v>
      </c>
      <c r="N780" s="5">
        <v>18885.490000000002</v>
      </c>
      <c r="O780" s="8">
        <v>20</v>
      </c>
      <c r="P780" s="5">
        <v>178021.758</v>
      </c>
      <c r="Q780" s="5">
        <v>8010.9791999999998</v>
      </c>
      <c r="R780" s="8">
        <v>23.5</v>
      </c>
      <c r="S780" s="5">
        <v>209175.56580000001</v>
      </c>
      <c r="T780" s="5">
        <v>9412.9002</v>
      </c>
      <c r="U780" s="5">
        <v>8901.0879000000004</v>
      </c>
    </row>
    <row r="781" spans="1:21" x14ac:dyDescent="0.25">
      <c r="A781" s="2">
        <v>3110</v>
      </c>
      <c r="B781" s="3" t="s">
        <v>122</v>
      </c>
      <c r="C781" s="3" t="s">
        <v>90</v>
      </c>
      <c r="D781" s="2">
        <v>31061</v>
      </c>
      <c r="E781" s="3" t="s">
        <v>124</v>
      </c>
      <c r="F781" s="2">
        <v>315210</v>
      </c>
      <c r="G781" s="3" t="s">
        <v>90</v>
      </c>
      <c r="H781" s="2">
        <v>4</v>
      </c>
      <c r="I781" s="2">
        <v>6</v>
      </c>
      <c r="J781" s="2">
        <v>2</v>
      </c>
      <c r="K781" s="3" t="s">
        <v>22</v>
      </c>
      <c r="L781" s="8">
        <v>2</v>
      </c>
      <c r="M781" s="5">
        <v>898.06</v>
      </c>
      <c r="N781" s="5">
        <v>0</v>
      </c>
      <c r="O781" s="8">
        <v>3.9999999999999996</v>
      </c>
      <c r="P781" s="5">
        <v>2059.9962</v>
      </c>
      <c r="Q781" s="5">
        <v>92.7</v>
      </c>
      <c r="R781" s="8">
        <v>4.5</v>
      </c>
      <c r="S781" s="5">
        <v>2317.4958000000001</v>
      </c>
      <c r="T781" s="5">
        <v>104.2872</v>
      </c>
      <c r="U781" s="5">
        <v>514.99900000000002</v>
      </c>
    </row>
    <row r="782" spans="1:21" x14ac:dyDescent="0.25">
      <c r="A782" s="2">
        <v>3110</v>
      </c>
      <c r="B782" s="3" t="s">
        <v>122</v>
      </c>
      <c r="C782" s="3" t="s">
        <v>90</v>
      </c>
      <c r="D782" s="2">
        <v>31061</v>
      </c>
      <c r="E782" s="3" t="s">
        <v>124</v>
      </c>
      <c r="F782" s="2">
        <v>315210</v>
      </c>
      <c r="G782" s="3" t="s">
        <v>90</v>
      </c>
      <c r="H782" s="2">
        <v>4</v>
      </c>
      <c r="I782" s="2">
        <v>6</v>
      </c>
      <c r="J782" s="2">
        <v>3</v>
      </c>
      <c r="K782" s="3" t="s">
        <v>17</v>
      </c>
      <c r="L782" s="8">
        <v>29</v>
      </c>
      <c r="M782" s="5">
        <v>185780.73</v>
      </c>
      <c r="N782" s="5">
        <v>24869.45</v>
      </c>
      <c r="O782" s="8">
        <v>21</v>
      </c>
      <c r="P782" s="5">
        <v>131421.6624</v>
      </c>
      <c r="Q782" s="5">
        <v>5913.9750000000004</v>
      </c>
      <c r="R782" s="8">
        <v>24.499999999999996</v>
      </c>
      <c r="S782" s="5">
        <v>153325.2726</v>
      </c>
      <c r="T782" s="5">
        <v>6899.6369999999997</v>
      </c>
      <c r="U782" s="5">
        <v>6258.1743999999999</v>
      </c>
    </row>
    <row r="783" spans="1:21" x14ac:dyDescent="0.25">
      <c r="A783" s="2">
        <v>3111</v>
      </c>
      <c r="B783" s="3" t="s">
        <v>125</v>
      </c>
      <c r="C783" s="3" t="s">
        <v>71</v>
      </c>
      <c r="D783" s="2">
        <v>31062</v>
      </c>
      <c r="E783" s="3" t="s">
        <v>126</v>
      </c>
      <c r="F783" s="2">
        <v>310620</v>
      </c>
      <c r="G783" s="3" t="s">
        <v>15</v>
      </c>
      <c r="H783" s="2">
        <v>4</v>
      </c>
      <c r="I783" s="2">
        <v>6</v>
      </c>
      <c r="J783" s="2">
        <v>1</v>
      </c>
      <c r="K783" s="3" t="s">
        <v>16</v>
      </c>
      <c r="L783" s="8">
        <v>1</v>
      </c>
      <c r="M783" s="5">
        <v>11711.93</v>
      </c>
      <c r="N783" s="5">
        <v>1017.26</v>
      </c>
      <c r="O783" s="8">
        <v>3</v>
      </c>
      <c r="P783" s="5">
        <v>34529.291400000002</v>
      </c>
      <c r="Q783" s="5">
        <v>1553.8181999999999</v>
      </c>
      <c r="R783" s="8">
        <v>3.5000000000000004</v>
      </c>
      <c r="S783" s="5">
        <v>40284.1728</v>
      </c>
      <c r="T783" s="5">
        <v>1812.7878000000001</v>
      </c>
      <c r="U783" s="5">
        <v>11509.7637</v>
      </c>
    </row>
    <row r="784" spans="1:21" x14ac:dyDescent="0.25">
      <c r="A784" s="2">
        <v>3111</v>
      </c>
      <c r="B784" s="3" t="s">
        <v>125</v>
      </c>
      <c r="C784" s="3" t="s">
        <v>71</v>
      </c>
      <c r="D784" s="2">
        <v>31062</v>
      </c>
      <c r="E784" s="3" t="s">
        <v>126</v>
      </c>
      <c r="F784" s="2">
        <v>310620</v>
      </c>
      <c r="G784" s="3" t="s">
        <v>15</v>
      </c>
      <c r="H784" s="2">
        <v>4</v>
      </c>
      <c r="I784" s="2">
        <v>6</v>
      </c>
      <c r="J784" s="2">
        <v>2</v>
      </c>
      <c r="K784" s="3" t="s">
        <v>22</v>
      </c>
      <c r="L784" s="8">
        <v>0</v>
      </c>
      <c r="M784" s="5">
        <v>0</v>
      </c>
      <c r="N784" s="5">
        <v>0</v>
      </c>
      <c r="O784" s="8">
        <v>0.49999999999999994</v>
      </c>
      <c r="P784" s="5">
        <v>774.84299999999996</v>
      </c>
      <c r="Q784" s="5">
        <v>34.867800000000003</v>
      </c>
      <c r="R784" s="8">
        <v>0.49999999999999994</v>
      </c>
      <c r="S784" s="5">
        <v>774.84299999999996</v>
      </c>
      <c r="T784" s="5">
        <v>34.867800000000003</v>
      </c>
      <c r="U784" s="5">
        <v>1549.6860999999999</v>
      </c>
    </row>
    <row r="785" spans="1:21" x14ac:dyDescent="0.25">
      <c r="A785" s="2">
        <v>3111</v>
      </c>
      <c r="B785" s="3" t="s">
        <v>125</v>
      </c>
      <c r="C785" s="3" t="s">
        <v>71</v>
      </c>
      <c r="D785" s="2">
        <v>31062</v>
      </c>
      <c r="E785" s="3" t="s">
        <v>126</v>
      </c>
      <c r="F785" s="2">
        <v>310620</v>
      </c>
      <c r="G785" s="3" t="s">
        <v>15</v>
      </c>
      <c r="H785" s="2">
        <v>4</v>
      </c>
      <c r="I785" s="2">
        <v>6</v>
      </c>
      <c r="J785" s="2">
        <v>4</v>
      </c>
      <c r="K785" s="3" t="s">
        <v>18</v>
      </c>
      <c r="L785" s="8">
        <v>0</v>
      </c>
      <c r="M785" s="5">
        <v>0</v>
      </c>
      <c r="N785" s="5">
        <v>0</v>
      </c>
      <c r="O785" s="8">
        <v>0.99999999999999989</v>
      </c>
      <c r="P785" s="5">
        <v>4814.8932000000004</v>
      </c>
      <c r="Q785" s="5">
        <v>216.67019999999999</v>
      </c>
      <c r="R785" s="8">
        <v>1.5</v>
      </c>
      <c r="S785" s="5">
        <v>7222.3397999999997</v>
      </c>
      <c r="T785" s="5">
        <v>325.005</v>
      </c>
      <c r="U785" s="5">
        <v>4814.8932000000004</v>
      </c>
    </row>
    <row r="786" spans="1:21" x14ac:dyDescent="0.25">
      <c r="A786" s="2">
        <v>3111</v>
      </c>
      <c r="B786" s="3" t="s">
        <v>125</v>
      </c>
      <c r="C786" s="3" t="s">
        <v>71</v>
      </c>
      <c r="D786" s="2">
        <v>31062</v>
      </c>
      <c r="E786" s="3" t="s">
        <v>126</v>
      </c>
      <c r="F786" s="2">
        <v>310620</v>
      </c>
      <c r="G786" s="3" t="s">
        <v>15</v>
      </c>
      <c r="H786" s="2">
        <v>4</v>
      </c>
      <c r="I786" s="2">
        <v>6</v>
      </c>
      <c r="J786" s="2">
        <v>5</v>
      </c>
      <c r="K786" s="3" t="s">
        <v>20</v>
      </c>
      <c r="L786" s="8">
        <v>0</v>
      </c>
      <c r="M786" s="5">
        <v>0</v>
      </c>
      <c r="N786" s="5">
        <v>0</v>
      </c>
      <c r="O786" s="8">
        <v>0.99999999999999989</v>
      </c>
      <c r="P786" s="5">
        <v>4344.4812000000002</v>
      </c>
      <c r="Q786" s="5">
        <v>195.5016</v>
      </c>
      <c r="R786" s="8">
        <v>0.99999999999999989</v>
      </c>
      <c r="S786" s="5">
        <v>4344.4812000000002</v>
      </c>
      <c r="T786" s="5">
        <v>195.5016</v>
      </c>
      <c r="U786" s="5">
        <v>4344.4811</v>
      </c>
    </row>
    <row r="787" spans="1:21" x14ac:dyDescent="0.25">
      <c r="A787" s="2">
        <v>3111</v>
      </c>
      <c r="B787" s="3" t="s">
        <v>125</v>
      </c>
      <c r="C787" s="3" t="s">
        <v>71</v>
      </c>
      <c r="D787" s="2">
        <v>31062</v>
      </c>
      <c r="E787" s="3" t="s">
        <v>126</v>
      </c>
      <c r="F787" s="2">
        <v>314330</v>
      </c>
      <c r="G787" s="3" t="s">
        <v>69</v>
      </c>
      <c r="H787" s="2">
        <v>4</v>
      </c>
      <c r="I787" s="2">
        <v>6</v>
      </c>
      <c r="J787" s="2">
        <v>4</v>
      </c>
      <c r="K787" s="3" t="s">
        <v>18</v>
      </c>
      <c r="L787" s="8">
        <v>0</v>
      </c>
      <c r="M787" s="5">
        <v>0</v>
      </c>
      <c r="N787" s="5">
        <v>0</v>
      </c>
      <c r="O787" s="8">
        <v>0.99999999999999989</v>
      </c>
      <c r="P787" s="5">
        <v>4401.6714000000002</v>
      </c>
      <c r="Q787" s="5">
        <v>198.07499999999999</v>
      </c>
      <c r="R787" s="8">
        <v>0.99999999999999989</v>
      </c>
      <c r="S787" s="5">
        <v>4401.6714000000002</v>
      </c>
      <c r="T787" s="5">
        <v>198.07499999999999</v>
      </c>
      <c r="U787" s="5">
        <v>4401.6716999999999</v>
      </c>
    </row>
    <row r="788" spans="1:21" x14ac:dyDescent="0.25">
      <c r="A788" s="2">
        <v>3111</v>
      </c>
      <c r="B788" s="3" t="s">
        <v>125</v>
      </c>
      <c r="C788" s="3" t="s">
        <v>71</v>
      </c>
      <c r="D788" s="2">
        <v>31062</v>
      </c>
      <c r="E788" s="3" t="s">
        <v>126</v>
      </c>
      <c r="F788" s="2">
        <v>316860</v>
      </c>
      <c r="G788" s="3" t="s">
        <v>71</v>
      </c>
      <c r="H788" s="2">
        <v>4</v>
      </c>
      <c r="I788" s="2">
        <v>6</v>
      </c>
      <c r="J788" s="2">
        <v>1</v>
      </c>
      <c r="K788" s="3" t="s">
        <v>16</v>
      </c>
      <c r="L788" s="8">
        <v>5</v>
      </c>
      <c r="M788" s="5">
        <v>41942.699999999997</v>
      </c>
      <c r="N788" s="5">
        <v>957.44</v>
      </c>
      <c r="O788" s="8">
        <v>9</v>
      </c>
      <c r="P788" s="5">
        <v>87217.338000000003</v>
      </c>
      <c r="Q788" s="5">
        <v>3924.78</v>
      </c>
      <c r="R788" s="8">
        <v>10.5</v>
      </c>
      <c r="S788" s="5">
        <v>101753.56080000001</v>
      </c>
      <c r="T788" s="5">
        <v>4578.9102000000003</v>
      </c>
      <c r="U788" s="5">
        <v>9690.8153000000002</v>
      </c>
    </row>
    <row r="789" spans="1:21" x14ac:dyDescent="0.25">
      <c r="A789" s="2">
        <v>3111</v>
      </c>
      <c r="B789" s="3" t="s">
        <v>125</v>
      </c>
      <c r="C789" s="3" t="s">
        <v>71</v>
      </c>
      <c r="D789" s="2">
        <v>31062</v>
      </c>
      <c r="E789" s="3" t="s">
        <v>126</v>
      </c>
      <c r="F789" s="2">
        <v>316860</v>
      </c>
      <c r="G789" s="3" t="s">
        <v>71</v>
      </c>
      <c r="H789" s="2">
        <v>4</v>
      </c>
      <c r="I789" s="2">
        <v>6</v>
      </c>
      <c r="J789" s="2">
        <v>2</v>
      </c>
      <c r="K789" s="3" t="s">
        <v>22</v>
      </c>
      <c r="L789" s="8">
        <v>0</v>
      </c>
      <c r="M789" s="5">
        <v>0</v>
      </c>
      <c r="N789" s="5">
        <v>0</v>
      </c>
      <c r="O789" s="8">
        <v>2.5</v>
      </c>
      <c r="P789" s="5">
        <v>7167.2226000000001</v>
      </c>
      <c r="Q789" s="5">
        <v>322.52519999999998</v>
      </c>
      <c r="R789" s="8">
        <v>3</v>
      </c>
      <c r="S789" s="5">
        <v>8600.6669999999995</v>
      </c>
      <c r="T789" s="5">
        <v>387.03</v>
      </c>
      <c r="U789" s="5">
        <v>2866.8890999999999</v>
      </c>
    </row>
    <row r="790" spans="1:21" x14ac:dyDescent="0.25">
      <c r="A790" s="2">
        <v>3111</v>
      </c>
      <c r="B790" s="3" t="s">
        <v>125</v>
      </c>
      <c r="C790" s="3" t="s">
        <v>71</v>
      </c>
      <c r="D790" s="2">
        <v>31062</v>
      </c>
      <c r="E790" s="3" t="s">
        <v>126</v>
      </c>
      <c r="F790" s="2">
        <v>316860</v>
      </c>
      <c r="G790" s="3" t="s">
        <v>71</v>
      </c>
      <c r="H790" s="2">
        <v>4</v>
      </c>
      <c r="I790" s="2">
        <v>6</v>
      </c>
      <c r="J790" s="2">
        <v>3</v>
      </c>
      <c r="K790" s="3" t="s">
        <v>17</v>
      </c>
      <c r="L790" s="8">
        <v>2</v>
      </c>
      <c r="M790" s="5">
        <v>11195</v>
      </c>
      <c r="N790" s="5">
        <v>0</v>
      </c>
      <c r="O790" s="8">
        <v>12</v>
      </c>
      <c r="P790" s="5">
        <v>79029.953999999998</v>
      </c>
      <c r="Q790" s="5">
        <v>3556.3481999999999</v>
      </c>
      <c r="R790" s="8">
        <v>14.000000000000002</v>
      </c>
      <c r="S790" s="5">
        <v>92201.612999999998</v>
      </c>
      <c r="T790" s="5">
        <v>4149.0726000000004</v>
      </c>
      <c r="U790" s="5">
        <v>6585.8294999999998</v>
      </c>
    </row>
    <row r="791" spans="1:21" x14ac:dyDescent="0.25">
      <c r="A791" s="2">
        <v>3111</v>
      </c>
      <c r="B791" s="3" t="s">
        <v>125</v>
      </c>
      <c r="C791" s="3" t="s">
        <v>71</v>
      </c>
      <c r="D791" s="2">
        <v>31063</v>
      </c>
      <c r="E791" s="3" t="s">
        <v>127</v>
      </c>
      <c r="F791" s="2">
        <v>310620</v>
      </c>
      <c r="G791" s="3" t="s">
        <v>15</v>
      </c>
      <c r="H791" s="2">
        <v>4</v>
      </c>
      <c r="I791" s="2">
        <v>6</v>
      </c>
      <c r="J791" s="2">
        <v>1</v>
      </c>
      <c r="K791" s="3" t="s">
        <v>16</v>
      </c>
      <c r="L791" s="8">
        <v>7</v>
      </c>
      <c r="M791" s="5">
        <v>69317.850000000006</v>
      </c>
      <c r="N791" s="5">
        <v>8551.5</v>
      </c>
      <c r="O791" s="8">
        <v>8.5</v>
      </c>
      <c r="P791" s="5">
        <v>97832.991599999994</v>
      </c>
      <c r="Q791" s="5">
        <v>4402.4844000000003</v>
      </c>
      <c r="R791" s="8">
        <v>10</v>
      </c>
      <c r="S791" s="5">
        <v>115097.637</v>
      </c>
      <c r="T791" s="5">
        <v>5179.3937999999998</v>
      </c>
      <c r="U791" s="5">
        <v>11509.7637</v>
      </c>
    </row>
    <row r="792" spans="1:21" x14ac:dyDescent="0.25">
      <c r="A792" s="2">
        <v>3111</v>
      </c>
      <c r="B792" s="3" t="s">
        <v>125</v>
      </c>
      <c r="C792" s="3" t="s">
        <v>71</v>
      </c>
      <c r="D792" s="2">
        <v>31063</v>
      </c>
      <c r="E792" s="3" t="s">
        <v>127</v>
      </c>
      <c r="F792" s="2">
        <v>310620</v>
      </c>
      <c r="G792" s="3" t="s">
        <v>15</v>
      </c>
      <c r="H792" s="2">
        <v>4</v>
      </c>
      <c r="I792" s="2">
        <v>6</v>
      </c>
      <c r="J792" s="2">
        <v>2</v>
      </c>
      <c r="K792" s="3" t="s">
        <v>22</v>
      </c>
      <c r="L792" s="8">
        <v>0</v>
      </c>
      <c r="M792" s="5">
        <v>0</v>
      </c>
      <c r="N792" s="5">
        <v>0</v>
      </c>
      <c r="O792" s="8">
        <v>1.9999999999999998</v>
      </c>
      <c r="P792" s="5">
        <v>3099.3719999999998</v>
      </c>
      <c r="Q792" s="5">
        <v>139.4718</v>
      </c>
      <c r="R792" s="8">
        <v>2.5</v>
      </c>
      <c r="S792" s="5">
        <v>3874.2150000000001</v>
      </c>
      <c r="T792" s="5">
        <v>174.33959999999999</v>
      </c>
      <c r="U792" s="5">
        <v>1549.6860999999999</v>
      </c>
    </row>
    <row r="793" spans="1:21" x14ac:dyDescent="0.25">
      <c r="A793" s="2">
        <v>3111</v>
      </c>
      <c r="B793" s="3" t="s">
        <v>125</v>
      </c>
      <c r="C793" s="3" t="s">
        <v>71</v>
      </c>
      <c r="D793" s="2">
        <v>31063</v>
      </c>
      <c r="E793" s="3" t="s">
        <v>127</v>
      </c>
      <c r="F793" s="2">
        <v>310620</v>
      </c>
      <c r="G793" s="3" t="s">
        <v>15</v>
      </c>
      <c r="H793" s="2">
        <v>4</v>
      </c>
      <c r="I793" s="2">
        <v>6</v>
      </c>
      <c r="J793" s="2">
        <v>3</v>
      </c>
      <c r="K793" s="3" t="s">
        <v>17</v>
      </c>
      <c r="L793" s="8">
        <v>3</v>
      </c>
      <c r="M793" s="5">
        <v>14989.22</v>
      </c>
      <c r="N793" s="5">
        <v>1350.5</v>
      </c>
      <c r="O793" s="8">
        <v>0</v>
      </c>
      <c r="P793" s="5">
        <v>0</v>
      </c>
      <c r="Q793" s="5">
        <v>0</v>
      </c>
      <c r="R793" s="8">
        <v>0</v>
      </c>
      <c r="S793" s="5">
        <v>0</v>
      </c>
      <c r="T793" s="5">
        <v>0</v>
      </c>
      <c r="U793" s="5">
        <v>6096.1048000000001</v>
      </c>
    </row>
    <row r="794" spans="1:21" x14ac:dyDescent="0.25">
      <c r="A794" s="2">
        <v>3111</v>
      </c>
      <c r="B794" s="3" t="s">
        <v>125</v>
      </c>
      <c r="C794" s="3" t="s">
        <v>71</v>
      </c>
      <c r="D794" s="2">
        <v>31063</v>
      </c>
      <c r="E794" s="3" t="s">
        <v>127</v>
      </c>
      <c r="F794" s="2">
        <v>310620</v>
      </c>
      <c r="G794" s="3" t="s">
        <v>15</v>
      </c>
      <c r="H794" s="2">
        <v>4</v>
      </c>
      <c r="I794" s="2">
        <v>6</v>
      </c>
      <c r="J794" s="2">
        <v>4</v>
      </c>
      <c r="K794" s="3" t="s">
        <v>18</v>
      </c>
      <c r="L794" s="8">
        <v>1</v>
      </c>
      <c r="M794" s="5">
        <v>4358.7700000000004</v>
      </c>
      <c r="N794" s="5">
        <v>0</v>
      </c>
      <c r="O794" s="8">
        <v>2.5</v>
      </c>
      <c r="P794" s="5">
        <v>12037.233</v>
      </c>
      <c r="Q794" s="5">
        <v>541.67520000000002</v>
      </c>
      <c r="R794" s="8">
        <v>3</v>
      </c>
      <c r="S794" s="5">
        <v>14444.679599999999</v>
      </c>
      <c r="T794" s="5">
        <v>650.01059999999995</v>
      </c>
      <c r="U794" s="5">
        <v>4814.8932000000004</v>
      </c>
    </row>
    <row r="795" spans="1:21" x14ac:dyDescent="0.25">
      <c r="A795" s="2">
        <v>3111</v>
      </c>
      <c r="B795" s="3" t="s">
        <v>125</v>
      </c>
      <c r="C795" s="3" t="s">
        <v>71</v>
      </c>
      <c r="D795" s="2">
        <v>31063</v>
      </c>
      <c r="E795" s="3" t="s">
        <v>127</v>
      </c>
      <c r="F795" s="2">
        <v>310620</v>
      </c>
      <c r="G795" s="3" t="s">
        <v>15</v>
      </c>
      <c r="H795" s="2">
        <v>4</v>
      </c>
      <c r="I795" s="2">
        <v>6</v>
      </c>
      <c r="J795" s="2">
        <v>5</v>
      </c>
      <c r="K795" s="3" t="s">
        <v>20</v>
      </c>
      <c r="L795" s="8">
        <v>3</v>
      </c>
      <c r="M795" s="5">
        <v>12923.02</v>
      </c>
      <c r="N795" s="5">
        <v>0</v>
      </c>
      <c r="O795" s="8">
        <v>2.5</v>
      </c>
      <c r="P795" s="5">
        <v>10861.203</v>
      </c>
      <c r="Q795" s="5">
        <v>488.75400000000002</v>
      </c>
      <c r="R795" s="8">
        <v>3</v>
      </c>
      <c r="S795" s="5">
        <v>13033.442999999999</v>
      </c>
      <c r="T795" s="5">
        <v>586.50480000000005</v>
      </c>
      <c r="U795" s="5">
        <v>4344.4811</v>
      </c>
    </row>
    <row r="796" spans="1:21" x14ac:dyDescent="0.25">
      <c r="A796" s="2">
        <v>3111</v>
      </c>
      <c r="B796" s="3" t="s">
        <v>125</v>
      </c>
      <c r="C796" s="3" t="s">
        <v>71</v>
      </c>
      <c r="D796" s="2">
        <v>31063</v>
      </c>
      <c r="E796" s="3" t="s">
        <v>127</v>
      </c>
      <c r="F796" s="2">
        <v>314330</v>
      </c>
      <c r="G796" s="3" t="s">
        <v>69</v>
      </c>
      <c r="H796" s="2">
        <v>4</v>
      </c>
      <c r="I796" s="2">
        <v>6</v>
      </c>
      <c r="J796" s="2">
        <v>4</v>
      </c>
      <c r="K796" s="3" t="s">
        <v>18</v>
      </c>
      <c r="L796" s="8">
        <v>0</v>
      </c>
      <c r="M796" s="5">
        <v>0</v>
      </c>
      <c r="N796" s="5">
        <v>0</v>
      </c>
      <c r="O796" s="8">
        <v>3.9999999999999996</v>
      </c>
      <c r="P796" s="5">
        <v>17606.686799999999</v>
      </c>
      <c r="Q796" s="5">
        <v>792.30119999999999</v>
      </c>
      <c r="R796" s="8">
        <v>4.5</v>
      </c>
      <c r="S796" s="5">
        <v>19807.522799999999</v>
      </c>
      <c r="T796" s="5">
        <v>891.33839999999998</v>
      </c>
      <c r="U796" s="5">
        <v>4401.6716999999999</v>
      </c>
    </row>
    <row r="797" spans="1:21" x14ac:dyDescent="0.25">
      <c r="A797" s="2">
        <v>3111</v>
      </c>
      <c r="B797" s="3" t="s">
        <v>125</v>
      </c>
      <c r="C797" s="3" t="s">
        <v>71</v>
      </c>
      <c r="D797" s="2">
        <v>31063</v>
      </c>
      <c r="E797" s="3" t="s">
        <v>127</v>
      </c>
      <c r="F797" s="2">
        <v>316860</v>
      </c>
      <c r="G797" s="3" t="s">
        <v>71</v>
      </c>
      <c r="H797" s="2">
        <v>4</v>
      </c>
      <c r="I797" s="2">
        <v>6</v>
      </c>
      <c r="J797" s="2">
        <v>1</v>
      </c>
      <c r="K797" s="3" t="s">
        <v>16</v>
      </c>
      <c r="L797" s="8">
        <v>3</v>
      </c>
      <c r="M797" s="5">
        <v>33324.58</v>
      </c>
      <c r="N797" s="5">
        <v>3351.04</v>
      </c>
      <c r="O797" s="8">
        <v>26.500000000000004</v>
      </c>
      <c r="P797" s="5">
        <v>256806.6054</v>
      </c>
      <c r="Q797" s="5">
        <v>11556.297</v>
      </c>
      <c r="R797" s="8">
        <v>31.000000000000004</v>
      </c>
      <c r="S797" s="5">
        <v>300415.27439999999</v>
      </c>
      <c r="T797" s="5">
        <v>13518.687599999999</v>
      </c>
      <c r="U797" s="5">
        <v>9690.8153000000002</v>
      </c>
    </row>
    <row r="798" spans="1:21" x14ac:dyDescent="0.25">
      <c r="A798" s="2">
        <v>3111</v>
      </c>
      <c r="B798" s="3" t="s">
        <v>125</v>
      </c>
      <c r="C798" s="3" t="s">
        <v>71</v>
      </c>
      <c r="D798" s="2">
        <v>31063</v>
      </c>
      <c r="E798" s="3" t="s">
        <v>127</v>
      </c>
      <c r="F798" s="2">
        <v>316860</v>
      </c>
      <c r="G798" s="3" t="s">
        <v>71</v>
      </c>
      <c r="H798" s="2">
        <v>4</v>
      </c>
      <c r="I798" s="2">
        <v>6</v>
      </c>
      <c r="J798" s="2">
        <v>2</v>
      </c>
      <c r="K798" s="3" t="s">
        <v>22</v>
      </c>
      <c r="L798" s="8">
        <v>2</v>
      </c>
      <c r="M798" s="5">
        <v>5538.99</v>
      </c>
      <c r="N798" s="5">
        <v>0</v>
      </c>
      <c r="O798" s="8">
        <v>7.5</v>
      </c>
      <c r="P798" s="5">
        <v>21501.668399999999</v>
      </c>
      <c r="Q798" s="5">
        <v>967.57500000000005</v>
      </c>
      <c r="R798" s="8">
        <v>8.5</v>
      </c>
      <c r="S798" s="5">
        <v>24368.557199999999</v>
      </c>
      <c r="T798" s="5">
        <v>1096.5852</v>
      </c>
      <c r="U798" s="5">
        <v>2866.8890999999999</v>
      </c>
    </row>
    <row r="799" spans="1:21" x14ac:dyDescent="0.25">
      <c r="A799" s="2">
        <v>3111</v>
      </c>
      <c r="B799" s="3" t="s">
        <v>125</v>
      </c>
      <c r="C799" s="3" t="s">
        <v>71</v>
      </c>
      <c r="D799" s="2">
        <v>31063</v>
      </c>
      <c r="E799" s="3" t="s">
        <v>127</v>
      </c>
      <c r="F799" s="2">
        <v>316860</v>
      </c>
      <c r="G799" s="3" t="s">
        <v>71</v>
      </c>
      <c r="H799" s="2">
        <v>4</v>
      </c>
      <c r="I799" s="2">
        <v>6</v>
      </c>
      <c r="J799" s="2">
        <v>3</v>
      </c>
      <c r="K799" s="3" t="s">
        <v>17</v>
      </c>
      <c r="L799" s="8">
        <v>4</v>
      </c>
      <c r="M799" s="5">
        <v>23069.91</v>
      </c>
      <c r="N799" s="5">
        <v>0</v>
      </c>
      <c r="O799" s="8">
        <v>35</v>
      </c>
      <c r="P799" s="5">
        <v>230504.03279999999</v>
      </c>
      <c r="Q799" s="5">
        <v>10372.681200000001</v>
      </c>
      <c r="R799" s="8">
        <v>41</v>
      </c>
      <c r="S799" s="5">
        <v>270019.00919999997</v>
      </c>
      <c r="T799" s="5">
        <v>12150.855600000001</v>
      </c>
      <c r="U799" s="5">
        <v>6585.8294999999998</v>
      </c>
    </row>
    <row r="800" spans="1:21" x14ac:dyDescent="0.25">
      <c r="A800" s="2">
        <v>3111</v>
      </c>
      <c r="B800" s="3" t="s">
        <v>125</v>
      </c>
      <c r="C800" s="3" t="s">
        <v>71</v>
      </c>
      <c r="D800" s="2">
        <v>31064</v>
      </c>
      <c r="E800" s="3" t="s">
        <v>128</v>
      </c>
      <c r="F800" s="2">
        <v>310620</v>
      </c>
      <c r="G800" s="3" t="s">
        <v>15</v>
      </c>
      <c r="H800" s="2">
        <v>4</v>
      </c>
      <c r="I800" s="2">
        <v>6</v>
      </c>
      <c r="J800" s="2">
        <v>1</v>
      </c>
      <c r="K800" s="3" t="s">
        <v>16</v>
      </c>
      <c r="L800" s="8">
        <v>1</v>
      </c>
      <c r="M800" s="5">
        <v>38914.730000000003</v>
      </c>
      <c r="N800" s="5">
        <v>0</v>
      </c>
      <c r="O800" s="8">
        <v>4.5</v>
      </c>
      <c r="P800" s="5">
        <v>51793.936800000003</v>
      </c>
      <c r="Q800" s="5">
        <v>2330.7269999999999</v>
      </c>
      <c r="R800" s="8">
        <v>5</v>
      </c>
      <c r="S800" s="5">
        <v>57548.818800000001</v>
      </c>
      <c r="T800" s="5">
        <v>2589.6966000000002</v>
      </c>
      <c r="U800" s="5">
        <v>11509.7637</v>
      </c>
    </row>
    <row r="801" spans="1:21" x14ac:dyDescent="0.25">
      <c r="A801" s="2">
        <v>3111</v>
      </c>
      <c r="B801" s="3" t="s">
        <v>125</v>
      </c>
      <c r="C801" s="3" t="s">
        <v>71</v>
      </c>
      <c r="D801" s="2">
        <v>31064</v>
      </c>
      <c r="E801" s="3" t="s">
        <v>128</v>
      </c>
      <c r="F801" s="2">
        <v>310620</v>
      </c>
      <c r="G801" s="3" t="s">
        <v>15</v>
      </c>
      <c r="H801" s="2">
        <v>4</v>
      </c>
      <c r="I801" s="2">
        <v>6</v>
      </c>
      <c r="J801" s="2">
        <v>2</v>
      </c>
      <c r="K801" s="3" t="s">
        <v>22</v>
      </c>
      <c r="L801" s="8">
        <v>1</v>
      </c>
      <c r="M801" s="5">
        <v>457.34</v>
      </c>
      <c r="N801" s="5">
        <v>0</v>
      </c>
      <c r="O801" s="8">
        <v>0.99999999999999989</v>
      </c>
      <c r="P801" s="5">
        <v>1549.6859999999999</v>
      </c>
      <c r="Q801" s="5">
        <v>69.735600000000005</v>
      </c>
      <c r="R801" s="8">
        <v>0.99999999999999989</v>
      </c>
      <c r="S801" s="5">
        <v>1549.6859999999999</v>
      </c>
      <c r="T801" s="5">
        <v>69.735600000000005</v>
      </c>
      <c r="U801" s="5">
        <v>1549.6860999999999</v>
      </c>
    </row>
    <row r="802" spans="1:21" x14ac:dyDescent="0.25">
      <c r="A802" s="2">
        <v>3111</v>
      </c>
      <c r="B802" s="3" t="s">
        <v>125</v>
      </c>
      <c r="C802" s="3" t="s">
        <v>71</v>
      </c>
      <c r="D802" s="2">
        <v>31064</v>
      </c>
      <c r="E802" s="3" t="s">
        <v>128</v>
      </c>
      <c r="F802" s="2">
        <v>310620</v>
      </c>
      <c r="G802" s="3" t="s">
        <v>15</v>
      </c>
      <c r="H802" s="2">
        <v>4</v>
      </c>
      <c r="I802" s="2">
        <v>6</v>
      </c>
      <c r="J802" s="2">
        <v>4</v>
      </c>
      <c r="K802" s="3" t="s">
        <v>18</v>
      </c>
      <c r="L802" s="8">
        <v>0</v>
      </c>
      <c r="M802" s="5">
        <v>0</v>
      </c>
      <c r="N802" s="5">
        <v>0</v>
      </c>
      <c r="O802" s="8">
        <v>2.5</v>
      </c>
      <c r="P802" s="5">
        <v>12037.233</v>
      </c>
      <c r="Q802" s="5">
        <v>541.67520000000002</v>
      </c>
      <c r="R802" s="8">
        <v>3</v>
      </c>
      <c r="S802" s="5">
        <v>14444.679599999999</v>
      </c>
      <c r="T802" s="5">
        <v>650.01059999999995</v>
      </c>
      <c r="U802" s="5">
        <v>4814.8932000000004</v>
      </c>
    </row>
    <row r="803" spans="1:21" x14ac:dyDescent="0.25">
      <c r="A803" s="2">
        <v>3111</v>
      </c>
      <c r="B803" s="3" t="s">
        <v>125</v>
      </c>
      <c r="C803" s="3" t="s">
        <v>71</v>
      </c>
      <c r="D803" s="2">
        <v>31064</v>
      </c>
      <c r="E803" s="3" t="s">
        <v>128</v>
      </c>
      <c r="F803" s="2">
        <v>310620</v>
      </c>
      <c r="G803" s="3" t="s">
        <v>15</v>
      </c>
      <c r="H803" s="2">
        <v>4</v>
      </c>
      <c r="I803" s="2">
        <v>6</v>
      </c>
      <c r="J803" s="2">
        <v>5</v>
      </c>
      <c r="K803" s="3" t="s">
        <v>20</v>
      </c>
      <c r="L803" s="8">
        <v>0</v>
      </c>
      <c r="M803" s="5">
        <v>0</v>
      </c>
      <c r="N803" s="5">
        <v>0</v>
      </c>
      <c r="O803" s="8">
        <v>1.5</v>
      </c>
      <c r="P803" s="5">
        <v>6516.7218000000003</v>
      </c>
      <c r="Q803" s="5">
        <v>293.25240000000002</v>
      </c>
      <c r="R803" s="8">
        <v>1.5</v>
      </c>
      <c r="S803" s="5">
        <v>6516.7218000000003</v>
      </c>
      <c r="T803" s="5">
        <v>293.25240000000002</v>
      </c>
      <c r="U803" s="5">
        <v>4344.4811</v>
      </c>
    </row>
    <row r="804" spans="1:21" x14ac:dyDescent="0.25">
      <c r="A804" s="2">
        <v>3111</v>
      </c>
      <c r="B804" s="3" t="s">
        <v>125</v>
      </c>
      <c r="C804" s="3" t="s">
        <v>71</v>
      </c>
      <c r="D804" s="2">
        <v>31064</v>
      </c>
      <c r="E804" s="3" t="s">
        <v>128</v>
      </c>
      <c r="F804" s="2">
        <v>312770</v>
      </c>
      <c r="G804" s="3" t="s">
        <v>82</v>
      </c>
      <c r="H804" s="2">
        <v>4</v>
      </c>
      <c r="I804" s="2">
        <v>6</v>
      </c>
      <c r="J804" s="2">
        <v>1</v>
      </c>
      <c r="K804" s="3" t="s">
        <v>16</v>
      </c>
      <c r="L804" s="8">
        <v>2</v>
      </c>
      <c r="M804" s="5">
        <v>15094.67</v>
      </c>
      <c r="N804" s="5">
        <v>2393.6</v>
      </c>
      <c r="O804" s="8">
        <v>0</v>
      </c>
      <c r="P804" s="5">
        <v>0</v>
      </c>
      <c r="Q804" s="5">
        <v>0</v>
      </c>
      <c r="R804" s="8">
        <v>0</v>
      </c>
      <c r="S804" s="5">
        <v>0</v>
      </c>
      <c r="T804" s="5">
        <v>0</v>
      </c>
      <c r="U804" s="5">
        <v>9502.1337999999996</v>
      </c>
    </row>
    <row r="805" spans="1:21" x14ac:dyDescent="0.25">
      <c r="A805" s="2">
        <v>3111</v>
      </c>
      <c r="B805" s="3" t="s">
        <v>125</v>
      </c>
      <c r="C805" s="3" t="s">
        <v>71</v>
      </c>
      <c r="D805" s="2">
        <v>31064</v>
      </c>
      <c r="E805" s="3" t="s">
        <v>128</v>
      </c>
      <c r="F805" s="2">
        <v>314330</v>
      </c>
      <c r="G805" s="3" t="s">
        <v>69</v>
      </c>
      <c r="H805" s="2">
        <v>4</v>
      </c>
      <c r="I805" s="2">
        <v>6</v>
      </c>
      <c r="J805" s="2">
        <v>1</v>
      </c>
      <c r="K805" s="3" t="s">
        <v>16</v>
      </c>
      <c r="L805" s="8">
        <v>1</v>
      </c>
      <c r="M805" s="5">
        <v>1899.12</v>
      </c>
      <c r="N805" s="5">
        <v>0</v>
      </c>
      <c r="O805" s="8">
        <v>0</v>
      </c>
      <c r="P805" s="5">
        <v>0</v>
      </c>
      <c r="Q805" s="5">
        <v>0</v>
      </c>
      <c r="R805" s="8">
        <v>0</v>
      </c>
      <c r="S805" s="5">
        <v>0</v>
      </c>
      <c r="T805" s="5">
        <v>0</v>
      </c>
      <c r="U805" s="5">
        <v>8897.7721999999994</v>
      </c>
    </row>
    <row r="806" spans="1:21" x14ac:dyDescent="0.25">
      <c r="A806" s="2">
        <v>3111</v>
      </c>
      <c r="B806" s="3" t="s">
        <v>125</v>
      </c>
      <c r="C806" s="3" t="s">
        <v>71</v>
      </c>
      <c r="D806" s="2">
        <v>31064</v>
      </c>
      <c r="E806" s="3" t="s">
        <v>128</v>
      </c>
      <c r="F806" s="2">
        <v>314330</v>
      </c>
      <c r="G806" s="3" t="s">
        <v>69</v>
      </c>
      <c r="H806" s="2">
        <v>4</v>
      </c>
      <c r="I806" s="2">
        <v>6</v>
      </c>
      <c r="J806" s="2">
        <v>3</v>
      </c>
      <c r="K806" s="3" t="s">
        <v>17</v>
      </c>
      <c r="L806" s="8">
        <v>4</v>
      </c>
      <c r="M806" s="5">
        <v>18509.740000000002</v>
      </c>
      <c r="N806" s="5">
        <v>0</v>
      </c>
      <c r="O806" s="8">
        <v>0</v>
      </c>
      <c r="P806" s="5">
        <v>0</v>
      </c>
      <c r="Q806" s="5">
        <v>0</v>
      </c>
      <c r="R806" s="8">
        <v>0</v>
      </c>
      <c r="S806" s="5">
        <v>0</v>
      </c>
      <c r="T806" s="5">
        <v>0</v>
      </c>
      <c r="U806" s="5">
        <v>5828.0763999999999</v>
      </c>
    </row>
    <row r="807" spans="1:21" x14ac:dyDescent="0.25">
      <c r="A807" s="2">
        <v>3111</v>
      </c>
      <c r="B807" s="3" t="s">
        <v>125</v>
      </c>
      <c r="C807" s="3" t="s">
        <v>71</v>
      </c>
      <c r="D807" s="2">
        <v>31064</v>
      </c>
      <c r="E807" s="3" t="s">
        <v>128</v>
      </c>
      <c r="F807" s="2">
        <v>314330</v>
      </c>
      <c r="G807" s="3" t="s">
        <v>69</v>
      </c>
      <c r="H807" s="2">
        <v>4</v>
      </c>
      <c r="I807" s="2">
        <v>6</v>
      </c>
      <c r="J807" s="2">
        <v>4</v>
      </c>
      <c r="K807" s="3" t="s">
        <v>18</v>
      </c>
      <c r="L807" s="8">
        <v>0</v>
      </c>
      <c r="M807" s="5">
        <v>0</v>
      </c>
      <c r="N807" s="5">
        <v>0</v>
      </c>
      <c r="O807" s="8">
        <v>0.99999999999999989</v>
      </c>
      <c r="P807" s="5">
        <v>4401.6714000000002</v>
      </c>
      <c r="Q807" s="5">
        <v>198.07499999999999</v>
      </c>
      <c r="R807" s="8">
        <v>0.99999999999999989</v>
      </c>
      <c r="S807" s="5">
        <v>4401.6714000000002</v>
      </c>
      <c r="T807" s="5">
        <v>198.07499999999999</v>
      </c>
      <c r="U807" s="5">
        <v>4401.6716999999999</v>
      </c>
    </row>
    <row r="808" spans="1:21" x14ac:dyDescent="0.25">
      <c r="A808" s="2">
        <v>3111</v>
      </c>
      <c r="B808" s="3" t="s">
        <v>125</v>
      </c>
      <c r="C808" s="3" t="s">
        <v>71</v>
      </c>
      <c r="D808" s="2">
        <v>31064</v>
      </c>
      <c r="E808" s="3" t="s">
        <v>128</v>
      </c>
      <c r="F808" s="2">
        <v>316860</v>
      </c>
      <c r="G808" s="3" t="s">
        <v>71</v>
      </c>
      <c r="H808" s="2">
        <v>4</v>
      </c>
      <c r="I808" s="2">
        <v>6</v>
      </c>
      <c r="J808" s="2">
        <v>1</v>
      </c>
      <c r="K808" s="3" t="s">
        <v>16</v>
      </c>
      <c r="L808" s="8">
        <v>6</v>
      </c>
      <c r="M808" s="5">
        <v>60279.79</v>
      </c>
      <c r="N808" s="5">
        <v>478.72</v>
      </c>
      <c r="O808" s="8">
        <v>14.000000000000002</v>
      </c>
      <c r="P808" s="5">
        <v>135671.41440000001</v>
      </c>
      <c r="Q808" s="5">
        <v>6105.2136</v>
      </c>
      <c r="R808" s="8">
        <v>16.5</v>
      </c>
      <c r="S808" s="5">
        <v>159898.45259999999</v>
      </c>
      <c r="T808" s="5">
        <v>7195.4304000000002</v>
      </c>
      <c r="U808" s="5">
        <v>9690.8153000000002</v>
      </c>
    </row>
    <row r="809" spans="1:21" x14ac:dyDescent="0.25">
      <c r="A809" s="2">
        <v>3111</v>
      </c>
      <c r="B809" s="3" t="s">
        <v>125</v>
      </c>
      <c r="C809" s="3" t="s">
        <v>71</v>
      </c>
      <c r="D809" s="2">
        <v>31064</v>
      </c>
      <c r="E809" s="3" t="s">
        <v>128</v>
      </c>
      <c r="F809" s="2">
        <v>316860</v>
      </c>
      <c r="G809" s="3" t="s">
        <v>71</v>
      </c>
      <c r="H809" s="2">
        <v>4</v>
      </c>
      <c r="I809" s="2">
        <v>6</v>
      </c>
      <c r="J809" s="2">
        <v>2</v>
      </c>
      <c r="K809" s="3" t="s">
        <v>22</v>
      </c>
      <c r="L809" s="8">
        <v>0</v>
      </c>
      <c r="M809" s="5">
        <v>0</v>
      </c>
      <c r="N809" s="5">
        <v>0</v>
      </c>
      <c r="O809" s="8">
        <v>3.9999999999999996</v>
      </c>
      <c r="P809" s="5">
        <v>11467.556399999999</v>
      </c>
      <c r="Q809" s="5">
        <v>516.04020000000003</v>
      </c>
      <c r="R809" s="8">
        <v>4.5</v>
      </c>
      <c r="S809" s="5">
        <v>12901.0008</v>
      </c>
      <c r="T809" s="5">
        <v>580.54499999999996</v>
      </c>
      <c r="U809" s="5">
        <v>2866.8890999999999</v>
      </c>
    </row>
    <row r="810" spans="1:21" x14ac:dyDescent="0.25">
      <c r="A810" s="2">
        <v>3111</v>
      </c>
      <c r="B810" s="3" t="s">
        <v>125</v>
      </c>
      <c r="C810" s="3" t="s">
        <v>71</v>
      </c>
      <c r="D810" s="2">
        <v>31064</v>
      </c>
      <c r="E810" s="3" t="s">
        <v>128</v>
      </c>
      <c r="F810" s="2">
        <v>316860</v>
      </c>
      <c r="G810" s="3" t="s">
        <v>71</v>
      </c>
      <c r="H810" s="2">
        <v>4</v>
      </c>
      <c r="I810" s="2">
        <v>6</v>
      </c>
      <c r="J810" s="2">
        <v>3</v>
      </c>
      <c r="K810" s="3" t="s">
        <v>17</v>
      </c>
      <c r="L810" s="8">
        <v>2</v>
      </c>
      <c r="M810" s="5">
        <v>10611.26</v>
      </c>
      <c r="N810" s="5">
        <v>0</v>
      </c>
      <c r="O810" s="8">
        <v>18</v>
      </c>
      <c r="P810" s="5">
        <v>118544.931</v>
      </c>
      <c r="Q810" s="5">
        <v>5334.5219999999999</v>
      </c>
      <c r="R810" s="8">
        <v>21.5</v>
      </c>
      <c r="S810" s="5">
        <v>141595.33439999999</v>
      </c>
      <c r="T810" s="5">
        <v>6371.79</v>
      </c>
      <c r="U810" s="5">
        <v>6585.8294999999998</v>
      </c>
    </row>
    <row r="811" spans="1:21" x14ac:dyDescent="0.25">
      <c r="A811" s="2">
        <v>3111</v>
      </c>
      <c r="B811" s="3" t="s">
        <v>125</v>
      </c>
      <c r="C811" s="3" t="s">
        <v>71</v>
      </c>
      <c r="D811" s="2">
        <v>31064</v>
      </c>
      <c r="E811" s="3" t="s">
        <v>128</v>
      </c>
      <c r="F811" s="2">
        <v>354340</v>
      </c>
      <c r="G811" s="3" t="s">
        <v>29</v>
      </c>
      <c r="H811" s="2">
        <v>4</v>
      </c>
      <c r="I811" s="2">
        <v>6</v>
      </c>
      <c r="J811" s="2">
        <v>1</v>
      </c>
      <c r="K811" s="3" t="s">
        <v>16</v>
      </c>
      <c r="L811" s="8">
        <v>1</v>
      </c>
      <c r="M811" s="5">
        <v>5970.4</v>
      </c>
      <c r="N811" s="5">
        <v>0</v>
      </c>
      <c r="O811" s="8">
        <v>0</v>
      </c>
      <c r="P811" s="5">
        <v>0</v>
      </c>
      <c r="Q811" s="5">
        <v>0</v>
      </c>
      <c r="R811" s="8">
        <v>0</v>
      </c>
      <c r="S811" s="5">
        <v>0</v>
      </c>
      <c r="T811" s="5">
        <v>0</v>
      </c>
      <c r="U811" s="5">
        <v>0</v>
      </c>
    </row>
    <row r="812" spans="1:21" x14ac:dyDescent="0.25">
      <c r="A812" s="2">
        <v>3111</v>
      </c>
      <c r="B812" s="3" t="s">
        <v>125</v>
      </c>
      <c r="C812" s="3" t="s">
        <v>71</v>
      </c>
      <c r="D812" s="2">
        <v>31064</v>
      </c>
      <c r="E812" s="3" t="s">
        <v>128</v>
      </c>
      <c r="F812" s="2">
        <v>355030</v>
      </c>
      <c r="G812" s="3" t="s">
        <v>30</v>
      </c>
      <c r="H812" s="2">
        <v>4</v>
      </c>
      <c r="I812" s="2">
        <v>6</v>
      </c>
      <c r="J812" s="2">
        <v>1</v>
      </c>
      <c r="K812" s="3" t="s">
        <v>16</v>
      </c>
      <c r="L812" s="8">
        <v>1</v>
      </c>
      <c r="M812" s="5">
        <v>8482.5499999999993</v>
      </c>
      <c r="N812" s="5">
        <v>0</v>
      </c>
      <c r="O812" s="8">
        <v>0</v>
      </c>
      <c r="P812" s="5">
        <v>0</v>
      </c>
      <c r="Q812" s="5">
        <v>0</v>
      </c>
      <c r="R812" s="8">
        <v>0</v>
      </c>
      <c r="S812" s="5">
        <v>0</v>
      </c>
      <c r="T812" s="5">
        <v>0</v>
      </c>
      <c r="U812" s="5">
        <v>0</v>
      </c>
    </row>
    <row r="813" spans="1:21" x14ac:dyDescent="0.25">
      <c r="A813" s="2">
        <v>3111</v>
      </c>
      <c r="B813" s="3" t="s">
        <v>125</v>
      </c>
      <c r="C813" s="3" t="s">
        <v>71</v>
      </c>
      <c r="D813" s="2">
        <v>31065</v>
      </c>
      <c r="E813" s="3" t="s">
        <v>129</v>
      </c>
      <c r="F813" s="2">
        <v>310620</v>
      </c>
      <c r="G813" s="3" t="s">
        <v>15</v>
      </c>
      <c r="H813" s="2">
        <v>4</v>
      </c>
      <c r="I813" s="2">
        <v>6</v>
      </c>
      <c r="J813" s="2">
        <v>1</v>
      </c>
      <c r="K813" s="3" t="s">
        <v>16</v>
      </c>
      <c r="L813" s="8">
        <v>1</v>
      </c>
      <c r="M813" s="5">
        <v>16963.71</v>
      </c>
      <c r="N813" s="5">
        <v>8799.86</v>
      </c>
      <c r="O813" s="8">
        <v>3.9999999999999996</v>
      </c>
      <c r="P813" s="5">
        <v>46039.054799999998</v>
      </c>
      <c r="Q813" s="5">
        <v>2071.7574</v>
      </c>
      <c r="R813" s="8">
        <v>4.5</v>
      </c>
      <c r="S813" s="5">
        <v>51793.936800000003</v>
      </c>
      <c r="T813" s="5">
        <v>2330.7269999999999</v>
      </c>
      <c r="U813" s="5">
        <v>11509.7637</v>
      </c>
    </row>
    <row r="814" spans="1:21" x14ac:dyDescent="0.25">
      <c r="A814" s="2">
        <v>3111</v>
      </c>
      <c r="B814" s="3" t="s">
        <v>125</v>
      </c>
      <c r="C814" s="3" t="s">
        <v>71</v>
      </c>
      <c r="D814" s="2">
        <v>31065</v>
      </c>
      <c r="E814" s="3" t="s">
        <v>129</v>
      </c>
      <c r="F814" s="2">
        <v>310620</v>
      </c>
      <c r="G814" s="3" t="s">
        <v>15</v>
      </c>
      <c r="H814" s="2">
        <v>4</v>
      </c>
      <c r="I814" s="2">
        <v>6</v>
      </c>
      <c r="J814" s="2">
        <v>2</v>
      </c>
      <c r="K814" s="3" t="s">
        <v>22</v>
      </c>
      <c r="L814" s="8">
        <v>0</v>
      </c>
      <c r="M814" s="5">
        <v>0</v>
      </c>
      <c r="N814" s="5">
        <v>0</v>
      </c>
      <c r="O814" s="8">
        <v>0.99999999999999989</v>
      </c>
      <c r="P814" s="5">
        <v>1549.6859999999999</v>
      </c>
      <c r="Q814" s="5">
        <v>69.735600000000005</v>
      </c>
      <c r="R814" s="8">
        <v>0.99999999999999989</v>
      </c>
      <c r="S814" s="5">
        <v>1549.6859999999999</v>
      </c>
      <c r="T814" s="5">
        <v>69.735600000000005</v>
      </c>
      <c r="U814" s="5">
        <v>1549.6860999999999</v>
      </c>
    </row>
    <row r="815" spans="1:21" x14ac:dyDescent="0.25">
      <c r="A815" s="2">
        <v>3111</v>
      </c>
      <c r="B815" s="3" t="s">
        <v>125</v>
      </c>
      <c r="C815" s="3" t="s">
        <v>71</v>
      </c>
      <c r="D815" s="2">
        <v>31065</v>
      </c>
      <c r="E815" s="3" t="s">
        <v>129</v>
      </c>
      <c r="F815" s="2">
        <v>310620</v>
      </c>
      <c r="G815" s="3" t="s">
        <v>15</v>
      </c>
      <c r="H815" s="2">
        <v>4</v>
      </c>
      <c r="I815" s="2">
        <v>6</v>
      </c>
      <c r="J815" s="2">
        <v>3</v>
      </c>
      <c r="K815" s="3" t="s">
        <v>17</v>
      </c>
      <c r="L815" s="8">
        <v>1</v>
      </c>
      <c r="M815" s="5">
        <v>4839.55</v>
      </c>
      <c r="N815" s="5">
        <v>550.52</v>
      </c>
      <c r="O815" s="8">
        <v>0</v>
      </c>
      <c r="P815" s="5">
        <v>0</v>
      </c>
      <c r="Q815" s="5">
        <v>0</v>
      </c>
      <c r="R815" s="8">
        <v>0</v>
      </c>
      <c r="S815" s="5">
        <v>0</v>
      </c>
      <c r="T815" s="5">
        <v>0</v>
      </c>
      <c r="U815" s="5">
        <v>6096.1048000000001</v>
      </c>
    </row>
    <row r="816" spans="1:21" x14ac:dyDescent="0.25">
      <c r="A816" s="2">
        <v>3111</v>
      </c>
      <c r="B816" s="3" t="s">
        <v>125</v>
      </c>
      <c r="C816" s="3" t="s">
        <v>71</v>
      </c>
      <c r="D816" s="2">
        <v>31065</v>
      </c>
      <c r="E816" s="3" t="s">
        <v>129</v>
      </c>
      <c r="F816" s="2">
        <v>310620</v>
      </c>
      <c r="G816" s="3" t="s">
        <v>15</v>
      </c>
      <c r="H816" s="2">
        <v>4</v>
      </c>
      <c r="I816" s="2">
        <v>6</v>
      </c>
      <c r="J816" s="2">
        <v>4</v>
      </c>
      <c r="K816" s="3" t="s">
        <v>18</v>
      </c>
      <c r="L816" s="8">
        <v>0</v>
      </c>
      <c r="M816" s="5">
        <v>0</v>
      </c>
      <c r="N816" s="5">
        <v>0</v>
      </c>
      <c r="O816" s="8">
        <v>0.99999999999999989</v>
      </c>
      <c r="P816" s="5">
        <v>4814.8932000000004</v>
      </c>
      <c r="Q816" s="5">
        <v>216.67019999999999</v>
      </c>
      <c r="R816" s="8">
        <v>0.99999999999999989</v>
      </c>
      <c r="S816" s="5">
        <v>4814.8932000000004</v>
      </c>
      <c r="T816" s="5">
        <v>216.67019999999999</v>
      </c>
      <c r="U816" s="5">
        <v>4814.8932000000004</v>
      </c>
    </row>
    <row r="817" spans="1:21" x14ac:dyDescent="0.25">
      <c r="A817" s="2">
        <v>3111</v>
      </c>
      <c r="B817" s="3" t="s">
        <v>125</v>
      </c>
      <c r="C817" s="3" t="s">
        <v>71</v>
      </c>
      <c r="D817" s="2">
        <v>31065</v>
      </c>
      <c r="E817" s="3" t="s">
        <v>129</v>
      </c>
      <c r="F817" s="2">
        <v>310620</v>
      </c>
      <c r="G817" s="3" t="s">
        <v>15</v>
      </c>
      <c r="H817" s="2">
        <v>4</v>
      </c>
      <c r="I817" s="2">
        <v>6</v>
      </c>
      <c r="J817" s="2">
        <v>5</v>
      </c>
      <c r="K817" s="3" t="s">
        <v>20</v>
      </c>
      <c r="L817" s="8">
        <v>0</v>
      </c>
      <c r="M817" s="5">
        <v>0</v>
      </c>
      <c r="N817" s="5">
        <v>0</v>
      </c>
      <c r="O817" s="8">
        <v>0.99999999999999989</v>
      </c>
      <c r="P817" s="5">
        <v>4344.4812000000002</v>
      </c>
      <c r="Q817" s="5">
        <v>195.5016</v>
      </c>
      <c r="R817" s="8">
        <v>1.5</v>
      </c>
      <c r="S817" s="5">
        <v>6516.7218000000003</v>
      </c>
      <c r="T817" s="5">
        <v>293.25240000000002</v>
      </c>
      <c r="U817" s="5">
        <v>4344.4811</v>
      </c>
    </row>
    <row r="818" spans="1:21" x14ac:dyDescent="0.25">
      <c r="A818" s="2">
        <v>3111</v>
      </c>
      <c r="B818" s="3" t="s">
        <v>125</v>
      </c>
      <c r="C818" s="3" t="s">
        <v>71</v>
      </c>
      <c r="D818" s="2">
        <v>31065</v>
      </c>
      <c r="E818" s="3" t="s">
        <v>129</v>
      </c>
      <c r="F818" s="2">
        <v>312770</v>
      </c>
      <c r="G818" s="3" t="s">
        <v>82</v>
      </c>
      <c r="H818" s="2">
        <v>4</v>
      </c>
      <c r="I818" s="2">
        <v>6</v>
      </c>
      <c r="J818" s="2">
        <v>1</v>
      </c>
      <c r="K818" s="3" t="s">
        <v>16</v>
      </c>
      <c r="L818" s="8">
        <v>1</v>
      </c>
      <c r="M818" s="5">
        <v>9883.69</v>
      </c>
      <c r="N818" s="5">
        <v>1436.16</v>
      </c>
      <c r="O818" s="8">
        <v>0</v>
      </c>
      <c r="P818" s="5">
        <v>0</v>
      </c>
      <c r="Q818" s="5">
        <v>0</v>
      </c>
      <c r="R818" s="8">
        <v>0</v>
      </c>
      <c r="S818" s="5">
        <v>0</v>
      </c>
      <c r="T818" s="5">
        <v>0</v>
      </c>
      <c r="U818" s="5">
        <v>9502.1337999999996</v>
      </c>
    </row>
    <row r="819" spans="1:21" x14ac:dyDescent="0.25">
      <c r="A819" s="2">
        <v>3111</v>
      </c>
      <c r="B819" s="3" t="s">
        <v>125</v>
      </c>
      <c r="C819" s="3" t="s">
        <v>71</v>
      </c>
      <c r="D819" s="2">
        <v>31065</v>
      </c>
      <c r="E819" s="3" t="s">
        <v>129</v>
      </c>
      <c r="F819" s="2">
        <v>314330</v>
      </c>
      <c r="G819" s="3" t="s">
        <v>69</v>
      </c>
      <c r="H819" s="2">
        <v>4</v>
      </c>
      <c r="I819" s="2">
        <v>6</v>
      </c>
      <c r="J819" s="2">
        <v>1</v>
      </c>
      <c r="K819" s="3" t="s">
        <v>16</v>
      </c>
      <c r="L819" s="8">
        <v>2</v>
      </c>
      <c r="M819" s="5">
        <v>24576.85</v>
      </c>
      <c r="N819" s="5">
        <v>2465.4</v>
      </c>
      <c r="O819" s="8">
        <v>0</v>
      </c>
      <c r="P819" s="5">
        <v>0</v>
      </c>
      <c r="Q819" s="5">
        <v>0</v>
      </c>
      <c r="R819" s="8">
        <v>0</v>
      </c>
      <c r="S819" s="5">
        <v>0</v>
      </c>
      <c r="T819" s="5">
        <v>0</v>
      </c>
      <c r="U819" s="5">
        <v>8897.7721999999994</v>
      </c>
    </row>
    <row r="820" spans="1:21" x14ac:dyDescent="0.25">
      <c r="A820" s="2">
        <v>3111</v>
      </c>
      <c r="B820" s="3" t="s">
        <v>125</v>
      </c>
      <c r="C820" s="3" t="s">
        <v>71</v>
      </c>
      <c r="D820" s="2">
        <v>31065</v>
      </c>
      <c r="E820" s="3" t="s">
        <v>129</v>
      </c>
      <c r="F820" s="2">
        <v>314330</v>
      </c>
      <c r="G820" s="3" t="s">
        <v>69</v>
      </c>
      <c r="H820" s="2">
        <v>4</v>
      </c>
      <c r="I820" s="2">
        <v>6</v>
      </c>
      <c r="J820" s="2">
        <v>3</v>
      </c>
      <c r="K820" s="3" t="s">
        <v>17</v>
      </c>
      <c r="L820" s="8">
        <v>3</v>
      </c>
      <c r="M820" s="5">
        <v>17689.38</v>
      </c>
      <c r="N820" s="5">
        <v>0</v>
      </c>
      <c r="O820" s="8">
        <v>0</v>
      </c>
      <c r="P820" s="5">
        <v>0</v>
      </c>
      <c r="Q820" s="5">
        <v>0</v>
      </c>
      <c r="R820" s="8">
        <v>0</v>
      </c>
      <c r="S820" s="5">
        <v>0</v>
      </c>
      <c r="T820" s="5">
        <v>0</v>
      </c>
      <c r="U820" s="5">
        <v>5828.0763999999999</v>
      </c>
    </row>
    <row r="821" spans="1:21" x14ac:dyDescent="0.25">
      <c r="A821" s="2">
        <v>3111</v>
      </c>
      <c r="B821" s="3" t="s">
        <v>125</v>
      </c>
      <c r="C821" s="3" t="s">
        <v>71</v>
      </c>
      <c r="D821" s="2">
        <v>31065</v>
      </c>
      <c r="E821" s="3" t="s">
        <v>129</v>
      </c>
      <c r="F821" s="2">
        <v>314330</v>
      </c>
      <c r="G821" s="3" t="s">
        <v>69</v>
      </c>
      <c r="H821" s="2">
        <v>4</v>
      </c>
      <c r="I821" s="2">
        <v>6</v>
      </c>
      <c r="J821" s="2">
        <v>4</v>
      </c>
      <c r="K821" s="3" t="s">
        <v>18</v>
      </c>
      <c r="L821" s="8">
        <v>0</v>
      </c>
      <c r="M821" s="5">
        <v>0</v>
      </c>
      <c r="N821" s="5">
        <v>0</v>
      </c>
      <c r="O821" s="8">
        <v>1.9999999999999998</v>
      </c>
      <c r="P821" s="5">
        <v>8803.3433999999997</v>
      </c>
      <c r="Q821" s="5">
        <v>396.1506</v>
      </c>
      <c r="R821" s="8">
        <v>2.5</v>
      </c>
      <c r="S821" s="5">
        <v>11004.179400000001</v>
      </c>
      <c r="T821" s="5">
        <v>495.18779999999998</v>
      </c>
      <c r="U821" s="5">
        <v>4401.6716999999999</v>
      </c>
    </row>
    <row r="822" spans="1:21" x14ac:dyDescent="0.25">
      <c r="A822" s="2">
        <v>3111</v>
      </c>
      <c r="B822" s="3" t="s">
        <v>125</v>
      </c>
      <c r="C822" s="3" t="s">
        <v>71</v>
      </c>
      <c r="D822" s="2">
        <v>31065</v>
      </c>
      <c r="E822" s="3" t="s">
        <v>129</v>
      </c>
      <c r="F822" s="2">
        <v>316860</v>
      </c>
      <c r="G822" s="3" t="s">
        <v>71</v>
      </c>
      <c r="H822" s="2">
        <v>4</v>
      </c>
      <c r="I822" s="2">
        <v>6</v>
      </c>
      <c r="J822" s="2">
        <v>1</v>
      </c>
      <c r="K822" s="3" t="s">
        <v>16</v>
      </c>
      <c r="L822" s="8">
        <v>5</v>
      </c>
      <c r="M822" s="5">
        <v>53872.57</v>
      </c>
      <c r="N822" s="5">
        <v>957.44</v>
      </c>
      <c r="O822" s="8">
        <v>12.500000000000002</v>
      </c>
      <c r="P822" s="5">
        <v>121135.19100000001</v>
      </c>
      <c r="Q822" s="5">
        <v>5451.0834000000004</v>
      </c>
      <c r="R822" s="8">
        <v>15</v>
      </c>
      <c r="S822" s="5">
        <v>145362.2292</v>
      </c>
      <c r="T822" s="5">
        <v>6541.3001999999997</v>
      </c>
      <c r="U822" s="5">
        <v>9690.8153000000002</v>
      </c>
    </row>
    <row r="823" spans="1:21" x14ac:dyDescent="0.25">
      <c r="A823" s="2">
        <v>3111</v>
      </c>
      <c r="B823" s="3" t="s">
        <v>125</v>
      </c>
      <c r="C823" s="3" t="s">
        <v>71</v>
      </c>
      <c r="D823" s="2">
        <v>31065</v>
      </c>
      <c r="E823" s="3" t="s">
        <v>129</v>
      </c>
      <c r="F823" s="2">
        <v>316860</v>
      </c>
      <c r="G823" s="3" t="s">
        <v>71</v>
      </c>
      <c r="H823" s="2">
        <v>4</v>
      </c>
      <c r="I823" s="2">
        <v>6</v>
      </c>
      <c r="J823" s="2">
        <v>2</v>
      </c>
      <c r="K823" s="3" t="s">
        <v>22</v>
      </c>
      <c r="L823" s="8">
        <v>0</v>
      </c>
      <c r="M823" s="5">
        <v>0</v>
      </c>
      <c r="N823" s="5">
        <v>0</v>
      </c>
      <c r="O823" s="8">
        <v>3.5000000000000004</v>
      </c>
      <c r="P823" s="5">
        <v>10034.111999999999</v>
      </c>
      <c r="Q823" s="5">
        <v>451.53480000000002</v>
      </c>
      <c r="R823" s="8">
        <v>3.9999999999999996</v>
      </c>
      <c r="S823" s="5">
        <v>11467.556399999999</v>
      </c>
      <c r="T823" s="5">
        <v>516.04020000000003</v>
      </c>
      <c r="U823" s="5">
        <v>2866.8890999999999</v>
      </c>
    </row>
    <row r="824" spans="1:21" x14ac:dyDescent="0.25">
      <c r="A824" s="2">
        <v>3111</v>
      </c>
      <c r="B824" s="3" t="s">
        <v>125</v>
      </c>
      <c r="C824" s="3" t="s">
        <v>71</v>
      </c>
      <c r="D824" s="2">
        <v>31065</v>
      </c>
      <c r="E824" s="3" t="s">
        <v>129</v>
      </c>
      <c r="F824" s="2">
        <v>316860</v>
      </c>
      <c r="G824" s="3" t="s">
        <v>71</v>
      </c>
      <c r="H824" s="2">
        <v>4</v>
      </c>
      <c r="I824" s="2">
        <v>6</v>
      </c>
      <c r="J824" s="2">
        <v>3</v>
      </c>
      <c r="K824" s="3" t="s">
        <v>17</v>
      </c>
      <c r="L824" s="8">
        <v>2</v>
      </c>
      <c r="M824" s="5">
        <v>14722.48</v>
      </c>
      <c r="N824" s="5">
        <v>0</v>
      </c>
      <c r="O824" s="8">
        <v>16.5</v>
      </c>
      <c r="P824" s="5">
        <v>108666.1866</v>
      </c>
      <c r="Q824" s="5">
        <v>4889.9784</v>
      </c>
      <c r="R824" s="8">
        <v>19</v>
      </c>
      <c r="S824" s="5">
        <v>125130.7602</v>
      </c>
      <c r="T824" s="5">
        <v>5630.8842000000004</v>
      </c>
      <c r="U824" s="5">
        <v>6585.8294999999998</v>
      </c>
    </row>
    <row r="825" spans="1:21" x14ac:dyDescent="0.25">
      <c r="A825" s="2">
        <v>3111</v>
      </c>
      <c r="B825" s="3" t="s">
        <v>125</v>
      </c>
      <c r="C825" s="3" t="s">
        <v>71</v>
      </c>
      <c r="D825" s="2">
        <v>31066</v>
      </c>
      <c r="E825" s="3" t="s">
        <v>130</v>
      </c>
      <c r="F825" s="2">
        <v>293135</v>
      </c>
      <c r="G825" s="3" t="s">
        <v>112</v>
      </c>
      <c r="H825" s="2">
        <v>4</v>
      </c>
      <c r="I825" s="2">
        <v>6</v>
      </c>
      <c r="J825" s="2">
        <v>3</v>
      </c>
      <c r="K825" s="3" t="s">
        <v>17</v>
      </c>
      <c r="L825" s="8">
        <v>2</v>
      </c>
      <c r="M825" s="5">
        <v>8981.4500000000007</v>
      </c>
      <c r="N825" s="5">
        <v>0</v>
      </c>
      <c r="O825" s="8">
        <v>0</v>
      </c>
      <c r="P825" s="5">
        <v>0</v>
      </c>
      <c r="Q825" s="5">
        <v>0</v>
      </c>
      <c r="R825" s="8">
        <v>0</v>
      </c>
      <c r="S825" s="5">
        <v>0</v>
      </c>
      <c r="T825" s="5">
        <v>0</v>
      </c>
      <c r="U825" s="5">
        <v>0</v>
      </c>
    </row>
    <row r="826" spans="1:21" x14ac:dyDescent="0.25">
      <c r="A826" s="2">
        <v>3111</v>
      </c>
      <c r="B826" s="3" t="s">
        <v>125</v>
      </c>
      <c r="C826" s="3" t="s">
        <v>71</v>
      </c>
      <c r="D826" s="2">
        <v>31066</v>
      </c>
      <c r="E826" s="3" t="s">
        <v>130</v>
      </c>
      <c r="F826" s="2">
        <v>310620</v>
      </c>
      <c r="G826" s="3" t="s">
        <v>15</v>
      </c>
      <c r="H826" s="2">
        <v>4</v>
      </c>
      <c r="I826" s="2">
        <v>6</v>
      </c>
      <c r="J826" s="2">
        <v>1</v>
      </c>
      <c r="K826" s="3" t="s">
        <v>16</v>
      </c>
      <c r="L826" s="8">
        <v>1</v>
      </c>
      <c r="M826" s="5">
        <v>9211.58</v>
      </c>
      <c r="N826" s="5">
        <v>1017.26</v>
      </c>
      <c r="O826" s="8">
        <v>3</v>
      </c>
      <c r="P826" s="5">
        <v>34529.291400000002</v>
      </c>
      <c r="Q826" s="5">
        <v>1553.8181999999999</v>
      </c>
      <c r="R826" s="8">
        <v>3.5000000000000004</v>
      </c>
      <c r="S826" s="5">
        <v>40284.1728</v>
      </c>
      <c r="T826" s="5">
        <v>1812.7878000000001</v>
      </c>
      <c r="U826" s="5">
        <v>11509.7637</v>
      </c>
    </row>
    <row r="827" spans="1:21" x14ac:dyDescent="0.25">
      <c r="A827" s="2">
        <v>3111</v>
      </c>
      <c r="B827" s="3" t="s">
        <v>125</v>
      </c>
      <c r="C827" s="3" t="s">
        <v>71</v>
      </c>
      <c r="D827" s="2">
        <v>31066</v>
      </c>
      <c r="E827" s="3" t="s">
        <v>130</v>
      </c>
      <c r="F827" s="2">
        <v>310620</v>
      </c>
      <c r="G827" s="3" t="s">
        <v>15</v>
      </c>
      <c r="H827" s="2">
        <v>4</v>
      </c>
      <c r="I827" s="2">
        <v>6</v>
      </c>
      <c r="J827" s="2">
        <v>2</v>
      </c>
      <c r="K827" s="3" t="s">
        <v>22</v>
      </c>
      <c r="L827" s="8">
        <v>0</v>
      </c>
      <c r="M827" s="5">
        <v>0</v>
      </c>
      <c r="N827" s="5">
        <v>0</v>
      </c>
      <c r="O827" s="8">
        <v>0.49999999999999994</v>
      </c>
      <c r="P827" s="5">
        <v>774.84299999999996</v>
      </c>
      <c r="Q827" s="5">
        <v>34.867800000000003</v>
      </c>
      <c r="R827" s="8">
        <v>0.49999999999999994</v>
      </c>
      <c r="S827" s="5">
        <v>774.84299999999996</v>
      </c>
      <c r="T827" s="5">
        <v>34.867800000000003</v>
      </c>
      <c r="U827" s="5">
        <v>1549.6860999999999</v>
      </c>
    </row>
    <row r="828" spans="1:21" x14ac:dyDescent="0.25">
      <c r="A828" s="2">
        <v>3111</v>
      </c>
      <c r="B828" s="3" t="s">
        <v>125</v>
      </c>
      <c r="C828" s="3" t="s">
        <v>71</v>
      </c>
      <c r="D828" s="2">
        <v>31066</v>
      </c>
      <c r="E828" s="3" t="s">
        <v>130</v>
      </c>
      <c r="F828" s="2">
        <v>310620</v>
      </c>
      <c r="G828" s="3" t="s">
        <v>15</v>
      </c>
      <c r="H828" s="2">
        <v>4</v>
      </c>
      <c r="I828" s="2">
        <v>6</v>
      </c>
      <c r="J828" s="2">
        <v>3</v>
      </c>
      <c r="K828" s="3" t="s">
        <v>17</v>
      </c>
      <c r="L828" s="8">
        <v>2</v>
      </c>
      <c r="M828" s="5">
        <v>8950.58</v>
      </c>
      <c r="N828" s="5">
        <v>478.72</v>
      </c>
      <c r="O828" s="8">
        <v>0</v>
      </c>
      <c r="P828" s="5">
        <v>0</v>
      </c>
      <c r="Q828" s="5">
        <v>0</v>
      </c>
      <c r="R828" s="8">
        <v>0</v>
      </c>
      <c r="S828" s="5">
        <v>0</v>
      </c>
      <c r="T828" s="5">
        <v>0</v>
      </c>
      <c r="U828" s="5">
        <v>6096.1048000000001</v>
      </c>
    </row>
    <row r="829" spans="1:21" x14ac:dyDescent="0.25">
      <c r="A829" s="2">
        <v>3111</v>
      </c>
      <c r="B829" s="3" t="s">
        <v>125</v>
      </c>
      <c r="C829" s="3" t="s">
        <v>71</v>
      </c>
      <c r="D829" s="2">
        <v>31066</v>
      </c>
      <c r="E829" s="3" t="s">
        <v>130</v>
      </c>
      <c r="F829" s="2">
        <v>310620</v>
      </c>
      <c r="G829" s="3" t="s">
        <v>15</v>
      </c>
      <c r="H829" s="2">
        <v>4</v>
      </c>
      <c r="I829" s="2">
        <v>6</v>
      </c>
      <c r="J829" s="2">
        <v>4</v>
      </c>
      <c r="K829" s="3" t="s">
        <v>18</v>
      </c>
      <c r="L829" s="8">
        <v>1</v>
      </c>
      <c r="M829" s="5">
        <v>4293.29</v>
      </c>
      <c r="N829" s="5">
        <v>0</v>
      </c>
      <c r="O829" s="8">
        <v>0.99999999999999989</v>
      </c>
      <c r="P829" s="5">
        <v>4814.8932000000004</v>
      </c>
      <c r="Q829" s="5">
        <v>216.67019999999999</v>
      </c>
      <c r="R829" s="8">
        <v>0.99999999999999989</v>
      </c>
      <c r="S829" s="5">
        <v>4814.8932000000004</v>
      </c>
      <c r="T829" s="5">
        <v>216.67019999999999</v>
      </c>
      <c r="U829" s="5">
        <v>4814.8932000000004</v>
      </c>
    </row>
    <row r="830" spans="1:21" x14ac:dyDescent="0.25">
      <c r="A830" s="2">
        <v>3111</v>
      </c>
      <c r="B830" s="3" t="s">
        <v>125</v>
      </c>
      <c r="C830" s="3" t="s">
        <v>71</v>
      </c>
      <c r="D830" s="2">
        <v>31066</v>
      </c>
      <c r="E830" s="3" t="s">
        <v>130</v>
      </c>
      <c r="F830" s="2">
        <v>310620</v>
      </c>
      <c r="G830" s="3" t="s">
        <v>15</v>
      </c>
      <c r="H830" s="2">
        <v>4</v>
      </c>
      <c r="I830" s="2">
        <v>6</v>
      </c>
      <c r="J830" s="2">
        <v>5</v>
      </c>
      <c r="K830" s="3" t="s">
        <v>20</v>
      </c>
      <c r="L830" s="8">
        <v>0</v>
      </c>
      <c r="M830" s="5">
        <v>0</v>
      </c>
      <c r="N830" s="5">
        <v>0</v>
      </c>
      <c r="O830" s="8">
        <v>0.99999999999999989</v>
      </c>
      <c r="P830" s="5">
        <v>4344.4812000000002</v>
      </c>
      <c r="Q830" s="5">
        <v>195.5016</v>
      </c>
      <c r="R830" s="8">
        <v>0.99999999999999989</v>
      </c>
      <c r="S830" s="5">
        <v>4344.4812000000002</v>
      </c>
      <c r="T830" s="5">
        <v>195.5016</v>
      </c>
      <c r="U830" s="5">
        <v>4344.4811</v>
      </c>
    </row>
    <row r="831" spans="1:21" x14ac:dyDescent="0.25">
      <c r="A831" s="2">
        <v>3111</v>
      </c>
      <c r="B831" s="3" t="s">
        <v>125</v>
      </c>
      <c r="C831" s="3" t="s">
        <v>71</v>
      </c>
      <c r="D831" s="2">
        <v>31066</v>
      </c>
      <c r="E831" s="3" t="s">
        <v>130</v>
      </c>
      <c r="F831" s="2">
        <v>312770</v>
      </c>
      <c r="G831" s="3" t="s">
        <v>82</v>
      </c>
      <c r="H831" s="2">
        <v>4</v>
      </c>
      <c r="I831" s="2">
        <v>6</v>
      </c>
      <c r="J831" s="2">
        <v>2</v>
      </c>
      <c r="K831" s="3" t="s">
        <v>22</v>
      </c>
      <c r="L831" s="8">
        <v>1</v>
      </c>
      <c r="M831" s="5">
        <v>428.64</v>
      </c>
      <c r="N831" s="5">
        <v>0</v>
      </c>
      <c r="O831" s="8">
        <v>0</v>
      </c>
      <c r="P831" s="5">
        <v>0</v>
      </c>
      <c r="Q831" s="5">
        <v>0</v>
      </c>
      <c r="R831" s="8">
        <v>0</v>
      </c>
      <c r="S831" s="5">
        <v>0</v>
      </c>
      <c r="T831" s="5">
        <v>0</v>
      </c>
      <c r="U831" s="5">
        <v>464.55</v>
      </c>
    </row>
    <row r="832" spans="1:21" x14ac:dyDescent="0.25">
      <c r="A832" s="2">
        <v>3111</v>
      </c>
      <c r="B832" s="3" t="s">
        <v>125</v>
      </c>
      <c r="C832" s="3" t="s">
        <v>71</v>
      </c>
      <c r="D832" s="2">
        <v>31066</v>
      </c>
      <c r="E832" s="3" t="s">
        <v>130</v>
      </c>
      <c r="F832" s="2">
        <v>314330</v>
      </c>
      <c r="G832" s="3" t="s">
        <v>69</v>
      </c>
      <c r="H832" s="2">
        <v>4</v>
      </c>
      <c r="I832" s="2">
        <v>6</v>
      </c>
      <c r="J832" s="2">
        <v>4</v>
      </c>
      <c r="K832" s="3" t="s">
        <v>18</v>
      </c>
      <c r="L832" s="8">
        <v>0</v>
      </c>
      <c r="M832" s="5">
        <v>0</v>
      </c>
      <c r="N832" s="5">
        <v>0</v>
      </c>
      <c r="O832" s="8">
        <v>1.5</v>
      </c>
      <c r="P832" s="5">
        <v>6602.5074000000004</v>
      </c>
      <c r="Q832" s="5">
        <v>297.11279999999999</v>
      </c>
      <c r="R832" s="8">
        <v>1.9999999999999998</v>
      </c>
      <c r="S832" s="5">
        <v>8803.3433999999997</v>
      </c>
      <c r="T832" s="5">
        <v>396.1506</v>
      </c>
      <c r="U832" s="5">
        <v>4401.6716999999999</v>
      </c>
    </row>
    <row r="833" spans="1:21" x14ac:dyDescent="0.25">
      <c r="A833" s="2">
        <v>3111</v>
      </c>
      <c r="B833" s="3" t="s">
        <v>125</v>
      </c>
      <c r="C833" s="3" t="s">
        <v>71</v>
      </c>
      <c r="D833" s="2">
        <v>31066</v>
      </c>
      <c r="E833" s="3" t="s">
        <v>130</v>
      </c>
      <c r="F833" s="2">
        <v>316860</v>
      </c>
      <c r="G833" s="3" t="s">
        <v>71</v>
      </c>
      <c r="H833" s="2">
        <v>4</v>
      </c>
      <c r="I833" s="2">
        <v>6</v>
      </c>
      <c r="J833" s="2">
        <v>1</v>
      </c>
      <c r="K833" s="3" t="s">
        <v>16</v>
      </c>
      <c r="L833" s="8">
        <v>7</v>
      </c>
      <c r="M833" s="5">
        <v>58587.07</v>
      </c>
      <c r="N833" s="5">
        <v>3590.4</v>
      </c>
      <c r="O833" s="8">
        <v>11</v>
      </c>
      <c r="P833" s="5">
        <v>106598.9682</v>
      </c>
      <c r="Q833" s="5">
        <v>4796.9538000000002</v>
      </c>
      <c r="R833" s="8">
        <v>12.999999999999998</v>
      </c>
      <c r="S833" s="5">
        <v>125980.599</v>
      </c>
      <c r="T833" s="5">
        <v>5669.1270000000004</v>
      </c>
      <c r="U833" s="5">
        <v>9690.8153000000002</v>
      </c>
    </row>
    <row r="834" spans="1:21" x14ac:dyDescent="0.25">
      <c r="A834" s="2">
        <v>3111</v>
      </c>
      <c r="B834" s="3" t="s">
        <v>125</v>
      </c>
      <c r="C834" s="3" t="s">
        <v>71</v>
      </c>
      <c r="D834" s="2">
        <v>31066</v>
      </c>
      <c r="E834" s="3" t="s">
        <v>130</v>
      </c>
      <c r="F834" s="2">
        <v>316860</v>
      </c>
      <c r="G834" s="3" t="s">
        <v>71</v>
      </c>
      <c r="H834" s="2">
        <v>4</v>
      </c>
      <c r="I834" s="2">
        <v>6</v>
      </c>
      <c r="J834" s="2">
        <v>2</v>
      </c>
      <c r="K834" s="3" t="s">
        <v>22</v>
      </c>
      <c r="L834" s="8">
        <v>0</v>
      </c>
      <c r="M834" s="5">
        <v>0</v>
      </c>
      <c r="N834" s="5">
        <v>0</v>
      </c>
      <c r="O834" s="8">
        <v>3</v>
      </c>
      <c r="P834" s="5">
        <v>8600.6669999999995</v>
      </c>
      <c r="Q834" s="5">
        <v>387.03</v>
      </c>
      <c r="R834" s="8">
        <v>3.9999999999999996</v>
      </c>
      <c r="S834" s="5">
        <v>11467.556399999999</v>
      </c>
      <c r="T834" s="5">
        <v>516.04020000000003</v>
      </c>
      <c r="U834" s="5">
        <v>2866.8890999999999</v>
      </c>
    </row>
    <row r="835" spans="1:21" x14ac:dyDescent="0.25">
      <c r="A835" s="2">
        <v>3111</v>
      </c>
      <c r="B835" s="3" t="s">
        <v>125</v>
      </c>
      <c r="C835" s="3" t="s">
        <v>71</v>
      </c>
      <c r="D835" s="2">
        <v>31066</v>
      </c>
      <c r="E835" s="3" t="s">
        <v>130</v>
      </c>
      <c r="F835" s="2">
        <v>316860</v>
      </c>
      <c r="G835" s="3" t="s">
        <v>71</v>
      </c>
      <c r="H835" s="2">
        <v>4</v>
      </c>
      <c r="I835" s="2">
        <v>6</v>
      </c>
      <c r="J835" s="2">
        <v>3</v>
      </c>
      <c r="K835" s="3" t="s">
        <v>17</v>
      </c>
      <c r="L835" s="8">
        <v>6</v>
      </c>
      <c r="M835" s="5">
        <v>38136.19</v>
      </c>
      <c r="N835" s="5">
        <v>0</v>
      </c>
      <c r="O835" s="8">
        <v>14.000000000000002</v>
      </c>
      <c r="P835" s="5">
        <v>92201.612999999998</v>
      </c>
      <c r="Q835" s="5">
        <v>4149.0726000000004</v>
      </c>
      <c r="R835" s="8">
        <v>16.5</v>
      </c>
      <c r="S835" s="5">
        <v>108666.1866</v>
      </c>
      <c r="T835" s="5">
        <v>4889.9784</v>
      </c>
      <c r="U835" s="5">
        <v>6585.8294999999998</v>
      </c>
    </row>
    <row r="836" spans="1:21" x14ac:dyDescent="0.25">
      <c r="A836" s="2">
        <v>3111</v>
      </c>
      <c r="B836" s="3" t="s">
        <v>125</v>
      </c>
      <c r="C836" s="3" t="s">
        <v>71</v>
      </c>
      <c r="D836" s="2">
        <v>31067</v>
      </c>
      <c r="E836" s="3" t="s">
        <v>131</v>
      </c>
      <c r="F836" s="2">
        <v>310620</v>
      </c>
      <c r="G836" s="3" t="s">
        <v>15</v>
      </c>
      <c r="H836" s="2">
        <v>4</v>
      </c>
      <c r="I836" s="2">
        <v>6</v>
      </c>
      <c r="J836" s="2">
        <v>1</v>
      </c>
      <c r="K836" s="3" t="s">
        <v>16</v>
      </c>
      <c r="L836" s="8">
        <v>3</v>
      </c>
      <c r="M836" s="5">
        <v>16284.38</v>
      </c>
      <c r="N836" s="5">
        <v>1101.05</v>
      </c>
      <c r="O836" s="8">
        <v>3</v>
      </c>
      <c r="P836" s="5">
        <v>34529.291400000002</v>
      </c>
      <c r="Q836" s="5">
        <v>1553.8181999999999</v>
      </c>
      <c r="R836" s="8">
        <v>3.5000000000000004</v>
      </c>
      <c r="S836" s="5">
        <v>40284.1728</v>
      </c>
      <c r="T836" s="5">
        <v>1812.7878000000001</v>
      </c>
      <c r="U836" s="5">
        <v>11509.7637</v>
      </c>
    </row>
    <row r="837" spans="1:21" x14ac:dyDescent="0.25">
      <c r="A837" s="2">
        <v>3111</v>
      </c>
      <c r="B837" s="3" t="s">
        <v>125</v>
      </c>
      <c r="C837" s="3" t="s">
        <v>71</v>
      </c>
      <c r="D837" s="2">
        <v>31067</v>
      </c>
      <c r="E837" s="3" t="s">
        <v>131</v>
      </c>
      <c r="F837" s="2">
        <v>310620</v>
      </c>
      <c r="G837" s="3" t="s">
        <v>15</v>
      </c>
      <c r="H837" s="2">
        <v>4</v>
      </c>
      <c r="I837" s="2">
        <v>6</v>
      </c>
      <c r="J837" s="2">
        <v>2</v>
      </c>
      <c r="K837" s="3" t="s">
        <v>22</v>
      </c>
      <c r="L837" s="8">
        <v>0</v>
      </c>
      <c r="M837" s="5">
        <v>0</v>
      </c>
      <c r="N837" s="5">
        <v>0</v>
      </c>
      <c r="O837" s="8">
        <v>0.49999999999999994</v>
      </c>
      <c r="P837" s="5">
        <v>774.84299999999996</v>
      </c>
      <c r="Q837" s="5">
        <v>34.867800000000003</v>
      </c>
      <c r="R837" s="8">
        <v>0.49999999999999994</v>
      </c>
      <c r="S837" s="5">
        <v>774.84299999999996</v>
      </c>
      <c r="T837" s="5">
        <v>34.867800000000003</v>
      </c>
      <c r="U837" s="5">
        <v>1549.6860999999999</v>
      </c>
    </row>
    <row r="838" spans="1:21" x14ac:dyDescent="0.25">
      <c r="A838" s="2">
        <v>3111</v>
      </c>
      <c r="B838" s="3" t="s">
        <v>125</v>
      </c>
      <c r="C838" s="3" t="s">
        <v>71</v>
      </c>
      <c r="D838" s="2">
        <v>31067</v>
      </c>
      <c r="E838" s="3" t="s">
        <v>131</v>
      </c>
      <c r="F838" s="2">
        <v>310620</v>
      </c>
      <c r="G838" s="3" t="s">
        <v>15</v>
      </c>
      <c r="H838" s="2">
        <v>4</v>
      </c>
      <c r="I838" s="2">
        <v>6</v>
      </c>
      <c r="J838" s="2">
        <v>4</v>
      </c>
      <c r="K838" s="3" t="s">
        <v>18</v>
      </c>
      <c r="L838" s="8">
        <v>0</v>
      </c>
      <c r="M838" s="5">
        <v>0</v>
      </c>
      <c r="N838" s="5">
        <v>0</v>
      </c>
      <c r="O838" s="8">
        <v>0.99999999999999989</v>
      </c>
      <c r="P838" s="5">
        <v>4814.8932000000004</v>
      </c>
      <c r="Q838" s="5">
        <v>216.67019999999999</v>
      </c>
      <c r="R838" s="8">
        <v>1.5</v>
      </c>
      <c r="S838" s="5">
        <v>7222.3397999999997</v>
      </c>
      <c r="T838" s="5">
        <v>325.005</v>
      </c>
      <c r="U838" s="5">
        <v>4814.8932000000004</v>
      </c>
    </row>
    <row r="839" spans="1:21" x14ac:dyDescent="0.25">
      <c r="A839" s="2">
        <v>3111</v>
      </c>
      <c r="B839" s="3" t="s">
        <v>125</v>
      </c>
      <c r="C839" s="3" t="s">
        <v>71</v>
      </c>
      <c r="D839" s="2">
        <v>31067</v>
      </c>
      <c r="E839" s="3" t="s">
        <v>131</v>
      </c>
      <c r="F839" s="2">
        <v>310620</v>
      </c>
      <c r="G839" s="3" t="s">
        <v>15</v>
      </c>
      <c r="H839" s="2">
        <v>4</v>
      </c>
      <c r="I839" s="2">
        <v>6</v>
      </c>
      <c r="J839" s="2">
        <v>5</v>
      </c>
      <c r="K839" s="3" t="s">
        <v>20</v>
      </c>
      <c r="L839" s="8">
        <v>3</v>
      </c>
      <c r="M839" s="5">
        <v>15277.58</v>
      </c>
      <c r="N839" s="5">
        <v>1436.16</v>
      </c>
      <c r="O839" s="8">
        <v>0.99999999999999989</v>
      </c>
      <c r="P839" s="5">
        <v>4344.4812000000002</v>
      </c>
      <c r="Q839" s="5">
        <v>195.5016</v>
      </c>
      <c r="R839" s="8">
        <v>0.99999999999999989</v>
      </c>
      <c r="S839" s="5">
        <v>4344.4812000000002</v>
      </c>
      <c r="T839" s="5">
        <v>195.5016</v>
      </c>
      <c r="U839" s="5">
        <v>4344.4811</v>
      </c>
    </row>
    <row r="840" spans="1:21" x14ac:dyDescent="0.25">
      <c r="A840" s="2">
        <v>3111</v>
      </c>
      <c r="B840" s="3" t="s">
        <v>125</v>
      </c>
      <c r="C840" s="3" t="s">
        <v>71</v>
      </c>
      <c r="D840" s="2">
        <v>31067</v>
      </c>
      <c r="E840" s="3" t="s">
        <v>131</v>
      </c>
      <c r="F840" s="2">
        <v>312770</v>
      </c>
      <c r="G840" s="3" t="s">
        <v>82</v>
      </c>
      <c r="H840" s="2">
        <v>4</v>
      </c>
      <c r="I840" s="2">
        <v>6</v>
      </c>
      <c r="J840" s="2">
        <v>2</v>
      </c>
      <c r="K840" s="3" t="s">
        <v>22</v>
      </c>
      <c r="L840" s="8">
        <v>1</v>
      </c>
      <c r="M840" s="5">
        <v>428.64</v>
      </c>
      <c r="N840" s="5">
        <v>0</v>
      </c>
      <c r="O840" s="8">
        <v>0</v>
      </c>
      <c r="P840" s="5">
        <v>0</v>
      </c>
      <c r="Q840" s="5">
        <v>0</v>
      </c>
      <c r="R840" s="8">
        <v>0</v>
      </c>
      <c r="S840" s="5">
        <v>0</v>
      </c>
      <c r="T840" s="5">
        <v>0</v>
      </c>
      <c r="U840" s="5">
        <v>464.55</v>
      </c>
    </row>
    <row r="841" spans="1:21" x14ac:dyDescent="0.25">
      <c r="A841" s="2">
        <v>3111</v>
      </c>
      <c r="B841" s="3" t="s">
        <v>125</v>
      </c>
      <c r="C841" s="3" t="s">
        <v>71</v>
      </c>
      <c r="D841" s="2">
        <v>31067</v>
      </c>
      <c r="E841" s="3" t="s">
        <v>131</v>
      </c>
      <c r="F841" s="2">
        <v>314330</v>
      </c>
      <c r="G841" s="3" t="s">
        <v>69</v>
      </c>
      <c r="H841" s="2">
        <v>4</v>
      </c>
      <c r="I841" s="2">
        <v>6</v>
      </c>
      <c r="J841" s="2">
        <v>4</v>
      </c>
      <c r="K841" s="3" t="s">
        <v>18</v>
      </c>
      <c r="L841" s="8">
        <v>0</v>
      </c>
      <c r="M841" s="5">
        <v>0</v>
      </c>
      <c r="N841" s="5">
        <v>0</v>
      </c>
      <c r="O841" s="8">
        <v>0.99999999999999989</v>
      </c>
      <c r="P841" s="5">
        <v>4401.6714000000002</v>
      </c>
      <c r="Q841" s="5">
        <v>198.07499999999999</v>
      </c>
      <c r="R841" s="8">
        <v>0.99999999999999989</v>
      </c>
      <c r="S841" s="5">
        <v>4401.6714000000002</v>
      </c>
      <c r="T841" s="5">
        <v>198.07499999999999</v>
      </c>
      <c r="U841" s="5">
        <v>4401.6716999999999</v>
      </c>
    </row>
    <row r="842" spans="1:21" x14ac:dyDescent="0.25">
      <c r="A842" s="2">
        <v>3111</v>
      </c>
      <c r="B842" s="3" t="s">
        <v>125</v>
      </c>
      <c r="C842" s="3" t="s">
        <v>71</v>
      </c>
      <c r="D842" s="2">
        <v>31067</v>
      </c>
      <c r="E842" s="3" t="s">
        <v>131</v>
      </c>
      <c r="F842" s="2">
        <v>316860</v>
      </c>
      <c r="G842" s="3" t="s">
        <v>71</v>
      </c>
      <c r="H842" s="2">
        <v>4</v>
      </c>
      <c r="I842" s="2">
        <v>6</v>
      </c>
      <c r="J842" s="2">
        <v>1</v>
      </c>
      <c r="K842" s="3" t="s">
        <v>16</v>
      </c>
      <c r="L842" s="8">
        <v>5</v>
      </c>
      <c r="M842" s="5">
        <v>45506.53</v>
      </c>
      <c r="N842" s="5">
        <v>1436.16</v>
      </c>
      <c r="O842" s="8">
        <v>9</v>
      </c>
      <c r="P842" s="5">
        <v>87217.338000000003</v>
      </c>
      <c r="Q842" s="5">
        <v>3924.78</v>
      </c>
      <c r="R842" s="8">
        <v>10.5</v>
      </c>
      <c r="S842" s="5">
        <v>101753.56080000001</v>
      </c>
      <c r="T842" s="5">
        <v>4578.9102000000003</v>
      </c>
      <c r="U842" s="5">
        <v>9690.8153000000002</v>
      </c>
    </row>
    <row r="843" spans="1:21" x14ac:dyDescent="0.25">
      <c r="A843" s="2">
        <v>3111</v>
      </c>
      <c r="B843" s="3" t="s">
        <v>125</v>
      </c>
      <c r="C843" s="3" t="s">
        <v>71</v>
      </c>
      <c r="D843" s="2">
        <v>31067</v>
      </c>
      <c r="E843" s="3" t="s">
        <v>131</v>
      </c>
      <c r="F843" s="2">
        <v>316860</v>
      </c>
      <c r="G843" s="3" t="s">
        <v>71</v>
      </c>
      <c r="H843" s="2">
        <v>4</v>
      </c>
      <c r="I843" s="2">
        <v>6</v>
      </c>
      <c r="J843" s="2">
        <v>2</v>
      </c>
      <c r="K843" s="3" t="s">
        <v>22</v>
      </c>
      <c r="L843" s="8">
        <v>4</v>
      </c>
      <c r="M843" s="5">
        <v>9056.7800000000007</v>
      </c>
      <c r="N843" s="5">
        <v>0</v>
      </c>
      <c r="O843" s="8">
        <v>2.5</v>
      </c>
      <c r="P843" s="5">
        <v>7167.2226000000001</v>
      </c>
      <c r="Q843" s="5">
        <v>322.52519999999998</v>
      </c>
      <c r="R843" s="8">
        <v>3</v>
      </c>
      <c r="S843" s="5">
        <v>8600.6669999999995</v>
      </c>
      <c r="T843" s="5">
        <v>387.03</v>
      </c>
      <c r="U843" s="5">
        <v>2866.8890999999999</v>
      </c>
    </row>
    <row r="844" spans="1:21" x14ac:dyDescent="0.25">
      <c r="A844" s="2">
        <v>3111</v>
      </c>
      <c r="B844" s="3" t="s">
        <v>125</v>
      </c>
      <c r="C844" s="3" t="s">
        <v>71</v>
      </c>
      <c r="D844" s="2">
        <v>31067</v>
      </c>
      <c r="E844" s="3" t="s">
        <v>131</v>
      </c>
      <c r="F844" s="2">
        <v>316860</v>
      </c>
      <c r="G844" s="3" t="s">
        <v>71</v>
      </c>
      <c r="H844" s="2">
        <v>4</v>
      </c>
      <c r="I844" s="2">
        <v>6</v>
      </c>
      <c r="J844" s="2">
        <v>3</v>
      </c>
      <c r="K844" s="3" t="s">
        <v>17</v>
      </c>
      <c r="L844" s="8">
        <v>2</v>
      </c>
      <c r="M844" s="5">
        <v>9820.92</v>
      </c>
      <c r="N844" s="5">
        <v>0</v>
      </c>
      <c r="O844" s="8">
        <v>11.5</v>
      </c>
      <c r="P844" s="5">
        <v>75737.039399999994</v>
      </c>
      <c r="Q844" s="5">
        <v>3408.1668</v>
      </c>
      <c r="R844" s="8">
        <v>14.000000000000002</v>
      </c>
      <c r="S844" s="5">
        <v>92201.612999999998</v>
      </c>
      <c r="T844" s="5">
        <v>4149.0726000000004</v>
      </c>
      <c r="U844" s="5">
        <v>6585.8294999999998</v>
      </c>
    </row>
    <row r="845" spans="1:21" x14ac:dyDescent="0.25">
      <c r="A845" s="2">
        <v>3111</v>
      </c>
      <c r="B845" s="3" t="s">
        <v>125</v>
      </c>
      <c r="C845" s="3" t="s">
        <v>71</v>
      </c>
      <c r="D845" s="2">
        <v>31068</v>
      </c>
      <c r="E845" s="3" t="s">
        <v>132</v>
      </c>
      <c r="F845" s="2">
        <v>310620</v>
      </c>
      <c r="G845" s="3" t="s">
        <v>15</v>
      </c>
      <c r="H845" s="2">
        <v>4</v>
      </c>
      <c r="I845" s="2">
        <v>6</v>
      </c>
      <c r="J845" s="2">
        <v>1</v>
      </c>
      <c r="K845" s="3" t="s">
        <v>16</v>
      </c>
      <c r="L845" s="8">
        <v>0</v>
      </c>
      <c r="M845" s="5">
        <v>0</v>
      </c>
      <c r="N845" s="5">
        <v>0</v>
      </c>
      <c r="O845" s="8">
        <v>2.5</v>
      </c>
      <c r="P845" s="5">
        <v>28774.4094</v>
      </c>
      <c r="Q845" s="5">
        <v>1294.8486</v>
      </c>
      <c r="R845" s="8">
        <v>3</v>
      </c>
      <c r="S845" s="5">
        <v>34529.291400000002</v>
      </c>
      <c r="T845" s="5">
        <v>1553.8181999999999</v>
      </c>
      <c r="U845" s="5">
        <v>11509.7637</v>
      </c>
    </row>
    <row r="846" spans="1:21" x14ac:dyDescent="0.25">
      <c r="A846" s="2">
        <v>3111</v>
      </c>
      <c r="B846" s="3" t="s">
        <v>125</v>
      </c>
      <c r="C846" s="3" t="s">
        <v>71</v>
      </c>
      <c r="D846" s="2">
        <v>31068</v>
      </c>
      <c r="E846" s="3" t="s">
        <v>132</v>
      </c>
      <c r="F846" s="2">
        <v>310620</v>
      </c>
      <c r="G846" s="3" t="s">
        <v>15</v>
      </c>
      <c r="H846" s="2">
        <v>4</v>
      </c>
      <c r="I846" s="2">
        <v>6</v>
      </c>
      <c r="J846" s="2">
        <v>2</v>
      </c>
      <c r="K846" s="3" t="s">
        <v>22</v>
      </c>
      <c r="L846" s="8">
        <v>0</v>
      </c>
      <c r="M846" s="5">
        <v>0</v>
      </c>
      <c r="N846" s="5">
        <v>0</v>
      </c>
      <c r="O846" s="8">
        <v>0.49999999999999994</v>
      </c>
      <c r="P846" s="5">
        <v>774.84299999999996</v>
      </c>
      <c r="Q846" s="5">
        <v>34.867800000000003</v>
      </c>
      <c r="R846" s="8">
        <v>0.49999999999999994</v>
      </c>
      <c r="S846" s="5">
        <v>774.84299999999996</v>
      </c>
      <c r="T846" s="5">
        <v>34.867800000000003</v>
      </c>
      <c r="U846" s="5">
        <v>1549.6860999999999</v>
      </c>
    </row>
    <row r="847" spans="1:21" x14ac:dyDescent="0.25">
      <c r="A847" s="2">
        <v>3111</v>
      </c>
      <c r="B847" s="3" t="s">
        <v>125</v>
      </c>
      <c r="C847" s="3" t="s">
        <v>71</v>
      </c>
      <c r="D847" s="2">
        <v>31068</v>
      </c>
      <c r="E847" s="3" t="s">
        <v>132</v>
      </c>
      <c r="F847" s="2">
        <v>310620</v>
      </c>
      <c r="G847" s="3" t="s">
        <v>15</v>
      </c>
      <c r="H847" s="2">
        <v>4</v>
      </c>
      <c r="I847" s="2">
        <v>6</v>
      </c>
      <c r="J847" s="2">
        <v>3</v>
      </c>
      <c r="K847" s="3" t="s">
        <v>17</v>
      </c>
      <c r="L847" s="8">
        <v>0</v>
      </c>
      <c r="M847" s="5">
        <v>0</v>
      </c>
      <c r="N847" s="5">
        <v>0</v>
      </c>
      <c r="O847" s="8">
        <v>1.9999999999999998</v>
      </c>
      <c r="P847" s="5">
        <v>12192.2094</v>
      </c>
      <c r="Q847" s="5">
        <v>548.64959999999996</v>
      </c>
      <c r="R847" s="8">
        <v>2.5</v>
      </c>
      <c r="S847" s="5">
        <v>15240.262199999999</v>
      </c>
      <c r="T847" s="5">
        <v>685.81200000000001</v>
      </c>
      <c r="U847" s="5">
        <v>6096.1048000000001</v>
      </c>
    </row>
    <row r="848" spans="1:21" x14ac:dyDescent="0.25">
      <c r="A848" s="2">
        <v>3111</v>
      </c>
      <c r="B848" s="3" t="s">
        <v>125</v>
      </c>
      <c r="C848" s="3" t="s">
        <v>71</v>
      </c>
      <c r="D848" s="2">
        <v>31068</v>
      </c>
      <c r="E848" s="3" t="s">
        <v>132</v>
      </c>
      <c r="F848" s="2">
        <v>310620</v>
      </c>
      <c r="G848" s="3" t="s">
        <v>15</v>
      </c>
      <c r="H848" s="2">
        <v>4</v>
      </c>
      <c r="I848" s="2">
        <v>6</v>
      </c>
      <c r="J848" s="2">
        <v>5</v>
      </c>
      <c r="K848" s="3" t="s">
        <v>20</v>
      </c>
      <c r="L848" s="8">
        <v>0</v>
      </c>
      <c r="M848" s="5">
        <v>0</v>
      </c>
      <c r="N848" s="5">
        <v>0</v>
      </c>
      <c r="O848" s="8">
        <v>0.99999999999999989</v>
      </c>
      <c r="P848" s="5">
        <v>4344.4812000000002</v>
      </c>
      <c r="Q848" s="5">
        <v>195.5016</v>
      </c>
      <c r="R848" s="8">
        <v>0.99999999999999989</v>
      </c>
      <c r="S848" s="5">
        <v>4344.4812000000002</v>
      </c>
      <c r="T848" s="5">
        <v>195.5016</v>
      </c>
      <c r="U848" s="5">
        <v>4344.4811</v>
      </c>
    </row>
    <row r="849" spans="1:21" x14ac:dyDescent="0.25">
      <c r="A849" s="2">
        <v>3111</v>
      </c>
      <c r="B849" s="3" t="s">
        <v>125</v>
      </c>
      <c r="C849" s="3" t="s">
        <v>71</v>
      </c>
      <c r="D849" s="2">
        <v>31068</v>
      </c>
      <c r="E849" s="3" t="s">
        <v>132</v>
      </c>
      <c r="F849" s="2">
        <v>314330</v>
      </c>
      <c r="G849" s="3" t="s">
        <v>69</v>
      </c>
      <c r="H849" s="2">
        <v>4</v>
      </c>
      <c r="I849" s="2">
        <v>6</v>
      </c>
      <c r="J849" s="2">
        <v>1</v>
      </c>
      <c r="K849" s="3" t="s">
        <v>16</v>
      </c>
      <c r="L849" s="8">
        <v>1</v>
      </c>
      <c r="M849" s="5">
        <v>9937.42</v>
      </c>
      <c r="N849" s="5">
        <v>3351.04</v>
      </c>
      <c r="O849" s="8">
        <v>5.5</v>
      </c>
      <c r="P849" s="5">
        <v>48937.747199999998</v>
      </c>
      <c r="Q849" s="5">
        <v>2202.1986000000002</v>
      </c>
      <c r="R849" s="8">
        <v>6</v>
      </c>
      <c r="S849" s="5">
        <v>53386.633199999997</v>
      </c>
      <c r="T849" s="5">
        <v>2402.3982000000001</v>
      </c>
      <c r="U849" s="5">
        <v>8897.7721999999994</v>
      </c>
    </row>
    <row r="850" spans="1:21" x14ac:dyDescent="0.25">
      <c r="A850" s="2">
        <v>3111</v>
      </c>
      <c r="B850" s="3" t="s">
        <v>125</v>
      </c>
      <c r="C850" s="3" t="s">
        <v>71</v>
      </c>
      <c r="D850" s="2">
        <v>31068</v>
      </c>
      <c r="E850" s="3" t="s">
        <v>132</v>
      </c>
      <c r="F850" s="2">
        <v>314330</v>
      </c>
      <c r="G850" s="3" t="s">
        <v>69</v>
      </c>
      <c r="H850" s="2">
        <v>4</v>
      </c>
      <c r="I850" s="2">
        <v>6</v>
      </c>
      <c r="J850" s="2">
        <v>2</v>
      </c>
      <c r="K850" s="3" t="s">
        <v>22</v>
      </c>
      <c r="L850" s="8">
        <v>0</v>
      </c>
      <c r="M850" s="5">
        <v>0</v>
      </c>
      <c r="N850" s="5">
        <v>0</v>
      </c>
      <c r="O850" s="8">
        <v>1.5</v>
      </c>
      <c r="P850" s="5">
        <v>2482.6992</v>
      </c>
      <c r="Q850" s="5">
        <v>111.7212</v>
      </c>
      <c r="R850" s="8">
        <v>1.9999999999999998</v>
      </c>
      <c r="S850" s="5">
        <v>3310.2654000000002</v>
      </c>
      <c r="T850" s="5">
        <v>148.96199999999999</v>
      </c>
      <c r="U850" s="5">
        <v>1655.1328000000001</v>
      </c>
    </row>
    <row r="851" spans="1:21" x14ac:dyDescent="0.25">
      <c r="A851" s="2">
        <v>3111</v>
      </c>
      <c r="B851" s="3" t="s">
        <v>125</v>
      </c>
      <c r="C851" s="3" t="s">
        <v>71</v>
      </c>
      <c r="D851" s="2">
        <v>31068</v>
      </c>
      <c r="E851" s="3" t="s">
        <v>132</v>
      </c>
      <c r="F851" s="2">
        <v>314330</v>
      </c>
      <c r="G851" s="3" t="s">
        <v>69</v>
      </c>
      <c r="H851" s="2">
        <v>4</v>
      </c>
      <c r="I851" s="2">
        <v>6</v>
      </c>
      <c r="J851" s="2">
        <v>3</v>
      </c>
      <c r="K851" s="3" t="s">
        <v>17</v>
      </c>
      <c r="L851" s="8">
        <v>5</v>
      </c>
      <c r="M851" s="5">
        <v>30781.32</v>
      </c>
      <c r="N851" s="5">
        <v>2872.32</v>
      </c>
      <c r="O851" s="8">
        <v>6</v>
      </c>
      <c r="P851" s="5">
        <v>34968.458400000003</v>
      </c>
      <c r="Q851" s="5">
        <v>1573.5804000000001</v>
      </c>
      <c r="R851" s="8">
        <v>7.0000000000000009</v>
      </c>
      <c r="S851" s="5">
        <v>40796.535000000003</v>
      </c>
      <c r="T851" s="5">
        <v>1835.8440000000001</v>
      </c>
      <c r="U851" s="5">
        <v>5828.0763999999999</v>
      </c>
    </row>
    <row r="852" spans="1:21" x14ac:dyDescent="0.25">
      <c r="A852" s="2">
        <v>3111</v>
      </c>
      <c r="B852" s="3" t="s">
        <v>125</v>
      </c>
      <c r="C852" s="3" t="s">
        <v>71</v>
      </c>
      <c r="D852" s="2">
        <v>31068</v>
      </c>
      <c r="E852" s="3" t="s">
        <v>132</v>
      </c>
      <c r="F852" s="2">
        <v>314330</v>
      </c>
      <c r="G852" s="3" t="s">
        <v>69</v>
      </c>
      <c r="H852" s="2">
        <v>4</v>
      </c>
      <c r="I852" s="2">
        <v>6</v>
      </c>
      <c r="J852" s="2">
        <v>4</v>
      </c>
      <c r="K852" s="3" t="s">
        <v>18</v>
      </c>
      <c r="L852" s="8">
        <v>0</v>
      </c>
      <c r="M852" s="5">
        <v>0</v>
      </c>
      <c r="N852" s="5">
        <v>0</v>
      </c>
      <c r="O852" s="8">
        <v>1.9999999999999998</v>
      </c>
      <c r="P852" s="5">
        <v>8803.3433999999997</v>
      </c>
      <c r="Q852" s="5">
        <v>396.1506</v>
      </c>
      <c r="R852" s="8">
        <v>2.5</v>
      </c>
      <c r="S852" s="5">
        <v>11004.179400000001</v>
      </c>
      <c r="T852" s="5">
        <v>495.18779999999998</v>
      </c>
      <c r="U852" s="5">
        <v>4401.6716999999999</v>
      </c>
    </row>
    <row r="853" spans="1:21" x14ac:dyDescent="0.25">
      <c r="A853" s="2">
        <v>3111</v>
      </c>
      <c r="B853" s="3" t="s">
        <v>125</v>
      </c>
      <c r="C853" s="3" t="s">
        <v>71</v>
      </c>
      <c r="D853" s="2">
        <v>31068</v>
      </c>
      <c r="E853" s="3" t="s">
        <v>132</v>
      </c>
      <c r="F853" s="2">
        <v>316860</v>
      </c>
      <c r="G853" s="3" t="s">
        <v>71</v>
      </c>
      <c r="H853" s="2">
        <v>4</v>
      </c>
      <c r="I853" s="2">
        <v>6</v>
      </c>
      <c r="J853" s="2">
        <v>1</v>
      </c>
      <c r="K853" s="3" t="s">
        <v>16</v>
      </c>
      <c r="L853" s="8">
        <v>4</v>
      </c>
      <c r="M853" s="5">
        <v>27928.69</v>
      </c>
      <c r="N853" s="5">
        <v>2393.6</v>
      </c>
      <c r="O853" s="8">
        <v>3</v>
      </c>
      <c r="P853" s="5">
        <v>29072.446199999998</v>
      </c>
      <c r="Q853" s="5">
        <v>1308.2598</v>
      </c>
      <c r="R853" s="8">
        <v>3.5000000000000004</v>
      </c>
      <c r="S853" s="5">
        <v>33917.853600000002</v>
      </c>
      <c r="T853" s="5">
        <v>1526.3034</v>
      </c>
      <c r="U853" s="5">
        <v>9690.8153000000002</v>
      </c>
    </row>
    <row r="854" spans="1:21" x14ac:dyDescent="0.25">
      <c r="A854" s="2">
        <v>3111</v>
      </c>
      <c r="B854" s="3" t="s">
        <v>125</v>
      </c>
      <c r="C854" s="3" t="s">
        <v>71</v>
      </c>
      <c r="D854" s="2">
        <v>31068</v>
      </c>
      <c r="E854" s="3" t="s">
        <v>132</v>
      </c>
      <c r="F854" s="2">
        <v>316860</v>
      </c>
      <c r="G854" s="3" t="s">
        <v>71</v>
      </c>
      <c r="H854" s="2">
        <v>4</v>
      </c>
      <c r="I854" s="2">
        <v>6</v>
      </c>
      <c r="J854" s="2">
        <v>2</v>
      </c>
      <c r="K854" s="3" t="s">
        <v>22</v>
      </c>
      <c r="L854" s="8">
        <v>0</v>
      </c>
      <c r="M854" s="5">
        <v>0</v>
      </c>
      <c r="N854" s="5">
        <v>0</v>
      </c>
      <c r="O854" s="8">
        <v>0.99999999999999989</v>
      </c>
      <c r="P854" s="5">
        <v>2866.8888000000002</v>
      </c>
      <c r="Q854" s="5">
        <v>129.0102</v>
      </c>
      <c r="R854" s="8">
        <v>0.99999999999999989</v>
      </c>
      <c r="S854" s="5">
        <v>2866.8888000000002</v>
      </c>
      <c r="T854" s="5">
        <v>129.0102</v>
      </c>
      <c r="U854" s="5">
        <v>2866.8890999999999</v>
      </c>
    </row>
    <row r="855" spans="1:21" x14ac:dyDescent="0.25">
      <c r="A855" s="2">
        <v>3111</v>
      </c>
      <c r="B855" s="3" t="s">
        <v>125</v>
      </c>
      <c r="C855" s="3" t="s">
        <v>71</v>
      </c>
      <c r="D855" s="2">
        <v>31068</v>
      </c>
      <c r="E855" s="3" t="s">
        <v>132</v>
      </c>
      <c r="F855" s="2">
        <v>316860</v>
      </c>
      <c r="G855" s="3" t="s">
        <v>71</v>
      </c>
      <c r="H855" s="2">
        <v>4</v>
      </c>
      <c r="I855" s="2">
        <v>6</v>
      </c>
      <c r="J855" s="2">
        <v>3</v>
      </c>
      <c r="K855" s="3" t="s">
        <v>17</v>
      </c>
      <c r="L855" s="8">
        <v>0</v>
      </c>
      <c r="M855" s="5">
        <v>0</v>
      </c>
      <c r="N855" s="5">
        <v>0</v>
      </c>
      <c r="O855" s="8">
        <v>2.5</v>
      </c>
      <c r="P855" s="5">
        <v>16464.5736</v>
      </c>
      <c r="Q855" s="5">
        <v>740.9058</v>
      </c>
      <c r="R855" s="8">
        <v>3</v>
      </c>
      <c r="S855" s="5">
        <v>19757.4882</v>
      </c>
      <c r="T855" s="5">
        <v>889.08720000000005</v>
      </c>
      <c r="U855" s="5">
        <v>6585.8294999999998</v>
      </c>
    </row>
    <row r="856" spans="1:21" x14ac:dyDescent="0.25">
      <c r="A856" s="2">
        <v>3111</v>
      </c>
      <c r="B856" s="3" t="s">
        <v>125</v>
      </c>
      <c r="C856" s="3" t="s">
        <v>71</v>
      </c>
      <c r="D856" s="2">
        <v>31069</v>
      </c>
      <c r="E856" s="3" t="s">
        <v>133</v>
      </c>
      <c r="F856" s="2">
        <v>310620</v>
      </c>
      <c r="G856" s="3" t="s">
        <v>15</v>
      </c>
      <c r="H856" s="2">
        <v>4</v>
      </c>
      <c r="I856" s="2">
        <v>6</v>
      </c>
      <c r="J856" s="2">
        <v>1</v>
      </c>
      <c r="K856" s="3" t="s">
        <v>16</v>
      </c>
      <c r="L856" s="8">
        <v>7</v>
      </c>
      <c r="M856" s="5">
        <v>107863.61</v>
      </c>
      <c r="N856" s="5">
        <v>10717.19</v>
      </c>
      <c r="O856" s="8">
        <v>15</v>
      </c>
      <c r="P856" s="5">
        <v>172646.4558</v>
      </c>
      <c r="Q856" s="5">
        <v>7769.0904</v>
      </c>
      <c r="R856" s="8">
        <v>17.5</v>
      </c>
      <c r="S856" s="5">
        <v>201420.8646</v>
      </c>
      <c r="T856" s="5">
        <v>9063.9390000000003</v>
      </c>
      <c r="U856" s="5">
        <v>11509.7637</v>
      </c>
    </row>
    <row r="857" spans="1:21" x14ac:dyDescent="0.25">
      <c r="A857" s="2">
        <v>3111</v>
      </c>
      <c r="B857" s="3" t="s">
        <v>125</v>
      </c>
      <c r="C857" s="3" t="s">
        <v>71</v>
      </c>
      <c r="D857" s="2">
        <v>31069</v>
      </c>
      <c r="E857" s="3" t="s">
        <v>133</v>
      </c>
      <c r="F857" s="2">
        <v>310620</v>
      </c>
      <c r="G857" s="3" t="s">
        <v>15</v>
      </c>
      <c r="H857" s="2">
        <v>4</v>
      </c>
      <c r="I857" s="2">
        <v>6</v>
      </c>
      <c r="J857" s="2">
        <v>2</v>
      </c>
      <c r="K857" s="3" t="s">
        <v>22</v>
      </c>
      <c r="L857" s="8">
        <v>0</v>
      </c>
      <c r="M857" s="5">
        <v>0</v>
      </c>
      <c r="N857" s="5">
        <v>0</v>
      </c>
      <c r="O857" s="8">
        <v>3.5000000000000004</v>
      </c>
      <c r="P857" s="5">
        <v>5423.9016000000001</v>
      </c>
      <c r="Q857" s="5">
        <v>244.07579999999999</v>
      </c>
      <c r="R857" s="8">
        <v>3.9999999999999996</v>
      </c>
      <c r="S857" s="5">
        <v>6198.7446</v>
      </c>
      <c r="T857" s="5">
        <v>278.9436</v>
      </c>
      <c r="U857" s="5">
        <v>1549.6860999999999</v>
      </c>
    </row>
    <row r="858" spans="1:21" x14ac:dyDescent="0.25">
      <c r="A858" s="2">
        <v>3111</v>
      </c>
      <c r="B858" s="3" t="s">
        <v>125</v>
      </c>
      <c r="C858" s="3" t="s">
        <v>71</v>
      </c>
      <c r="D858" s="2">
        <v>31069</v>
      </c>
      <c r="E858" s="3" t="s">
        <v>133</v>
      </c>
      <c r="F858" s="2">
        <v>310620</v>
      </c>
      <c r="G858" s="3" t="s">
        <v>15</v>
      </c>
      <c r="H858" s="2">
        <v>4</v>
      </c>
      <c r="I858" s="2">
        <v>6</v>
      </c>
      <c r="J858" s="2">
        <v>3</v>
      </c>
      <c r="K858" s="3" t="s">
        <v>17</v>
      </c>
      <c r="L858" s="8">
        <v>4</v>
      </c>
      <c r="M858" s="5">
        <v>18485.8</v>
      </c>
      <c r="N858" s="5">
        <v>1436.16</v>
      </c>
      <c r="O858" s="8">
        <v>0</v>
      </c>
      <c r="P858" s="5">
        <v>0</v>
      </c>
      <c r="Q858" s="5">
        <v>0</v>
      </c>
      <c r="R858" s="8">
        <v>0</v>
      </c>
      <c r="S858" s="5">
        <v>0</v>
      </c>
      <c r="T858" s="5">
        <v>0</v>
      </c>
      <c r="U858" s="5">
        <v>6096.1048000000001</v>
      </c>
    </row>
    <row r="859" spans="1:21" x14ac:dyDescent="0.25">
      <c r="A859" s="2">
        <v>3111</v>
      </c>
      <c r="B859" s="3" t="s">
        <v>125</v>
      </c>
      <c r="C859" s="3" t="s">
        <v>71</v>
      </c>
      <c r="D859" s="2">
        <v>31069</v>
      </c>
      <c r="E859" s="3" t="s">
        <v>133</v>
      </c>
      <c r="F859" s="2">
        <v>310620</v>
      </c>
      <c r="G859" s="3" t="s">
        <v>15</v>
      </c>
      <c r="H859" s="2">
        <v>4</v>
      </c>
      <c r="I859" s="2">
        <v>6</v>
      </c>
      <c r="J859" s="2">
        <v>4</v>
      </c>
      <c r="K859" s="3" t="s">
        <v>18</v>
      </c>
      <c r="L859" s="8">
        <v>1</v>
      </c>
      <c r="M859" s="5">
        <v>6593.04</v>
      </c>
      <c r="N859" s="5">
        <v>8144.6</v>
      </c>
      <c r="O859" s="8">
        <v>4.5</v>
      </c>
      <c r="P859" s="5">
        <v>21667.019400000001</v>
      </c>
      <c r="Q859" s="5">
        <v>975.01559999999995</v>
      </c>
      <c r="R859" s="8">
        <v>5.5</v>
      </c>
      <c r="S859" s="5">
        <v>26481.9126</v>
      </c>
      <c r="T859" s="5">
        <v>1191.6858</v>
      </c>
      <c r="U859" s="5">
        <v>4814.8932000000004</v>
      </c>
    </row>
    <row r="860" spans="1:21" x14ac:dyDescent="0.25">
      <c r="A860" s="2">
        <v>3111</v>
      </c>
      <c r="B860" s="3" t="s">
        <v>125</v>
      </c>
      <c r="C860" s="3" t="s">
        <v>71</v>
      </c>
      <c r="D860" s="2">
        <v>31069</v>
      </c>
      <c r="E860" s="3" t="s">
        <v>133</v>
      </c>
      <c r="F860" s="2">
        <v>310620</v>
      </c>
      <c r="G860" s="3" t="s">
        <v>15</v>
      </c>
      <c r="H860" s="2">
        <v>4</v>
      </c>
      <c r="I860" s="2">
        <v>6</v>
      </c>
      <c r="J860" s="2">
        <v>5</v>
      </c>
      <c r="K860" s="3" t="s">
        <v>20</v>
      </c>
      <c r="L860" s="8">
        <v>2</v>
      </c>
      <c r="M860" s="5">
        <v>12277.49</v>
      </c>
      <c r="N860" s="5">
        <v>0</v>
      </c>
      <c r="O860" s="8">
        <v>4.5</v>
      </c>
      <c r="P860" s="5">
        <v>19550.164799999999</v>
      </c>
      <c r="Q860" s="5">
        <v>879.75720000000001</v>
      </c>
      <c r="R860" s="8">
        <v>5.5</v>
      </c>
      <c r="S860" s="5">
        <v>23894.646000000001</v>
      </c>
      <c r="T860" s="5">
        <v>1075.2588000000001</v>
      </c>
      <c r="U860" s="5">
        <v>4344.4811</v>
      </c>
    </row>
    <row r="861" spans="1:21" x14ac:dyDescent="0.25">
      <c r="A861" s="2">
        <v>3111</v>
      </c>
      <c r="B861" s="3" t="s">
        <v>125</v>
      </c>
      <c r="C861" s="3" t="s">
        <v>71</v>
      </c>
      <c r="D861" s="2">
        <v>31069</v>
      </c>
      <c r="E861" s="3" t="s">
        <v>133</v>
      </c>
      <c r="F861" s="2">
        <v>312770</v>
      </c>
      <c r="G861" s="3" t="s">
        <v>82</v>
      </c>
      <c r="H861" s="2">
        <v>4</v>
      </c>
      <c r="I861" s="2">
        <v>6</v>
      </c>
      <c r="J861" s="2">
        <v>1</v>
      </c>
      <c r="K861" s="3" t="s">
        <v>16</v>
      </c>
      <c r="L861" s="8">
        <v>1</v>
      </c>
      <c r="M861" s="5">
        <v>8527.66</v>
      </c>
      <c r="N861" s="5">
        <v>478.72</v>
      </c>
      <c r="O861" s="8">
        <v>0</v>
      </c>
      <c r="P861" s="5">
        <v>0</v>
      </c>
      <c r="Q861" s="5">
        <v>0</v>
      </c>
      <c r="R861" s="8">
        <v>0</v>
      </c>
      <c r="S861" s="5">
        <v>0</v>
      </c>
      <c r="T861" s="5">
        <v>0</v>
      </c>
      <c r="U861" s="5">
        <v>9502.1337999999996</v>
      </c>
    </row>
    <row r="862" spans="1:21" x14ac:dyDescent="0.25">
      <c r="A862" s="2">
        <v>3111</v>
      </c>
      <c r="B862" s="3" t="s">
        <v>125</v>
      </c>
      <c r="C862" s="3" t="s">
        <v>71</v>
      </c>
      <c r="D862" s="2">
        <v>31069</v>
      </c>
      <c r="E862" s="3" t="s">
        <v>133</v>
      </c>
      <c r="F862" s="2">
        <v>312770</v>
      </c>
      <c r="G862" s="3" t="s">
        <v>82</v>
      </c>
      <c r="H862" s="2">
        <v>4</v>
      </c>
      <c r="I862" s="2">
        <v>6</v>
      </c>
      <c r="J862" s="2">
        <v>2</v>
      </c>
      <c r="K862" s="3" t="s">
        <v>22</v>
      </c>
      <c r="L862" s="8">
        <v>8</v>
      </c>
      <c r="M862" s="5">
        <v>3429.12</v>
      </c>
      <c r="N862" s="5">
        <v>0</v>
      </c>
      <c r="O862" s="8">
        <v>0</v>
      </c>
      <c r="P862" s="5">
        <v>0</v>
      </c>
      <c r="Q862" s="5">
        <v>0</v>
      </c>
      <c r="R862" s="8">
        <v>0</v>
      </c>
      <c r="S862" s="5">
        <v>0</v>
      </c>
      <c r="T862" s="5">
        <v>0</v>
      </c>
      <c r="U862" s="5">
        <v>464.55</v>
      </c>
    </row>
    <row r="863" spans="1:21" x14ac:dyDescent="0.25">
      <c r="A863" s="2">
        <v>3111</v>
      </c>
      <c r="B863" s="3" t="s">
        <v>125</v>
      </c>
      <c r="C863" s="3" t="s">
        <v>71</v>
      </c>
      <c r="D863" s="2">
        <v>31069</v>
      </c>
      <c r="E863" s="3" t="s">
        <v>133</v>
      </c>
      <c r="F863" s="2">
        <v>312770</v>
      </c>
      <c r="G863" s="3" t="s">
        <v>82</v>
      </c>
      <c r="H863" s="2">
        <v>4</v>
      </c>
      <c r="I863" s="2">
        <v>6</v>
      </c>
      <c r="J863" s="2">
        <v>3</v>
      </c>
      <c r="K863" s="3" t="s">
        <v>17</v>
      </c>
      <c r="L863" s="8">
        <v>1</v>
      </c>
      <c r="M863" s="5">
        <v>656.72</v>
      </c>
      <c r="N863" s="5">
        <v>0</v>
      </c>
      <c r="O863" s="8">
        <v>0</v>
      </c>
      <c r="P863" s="5">
        <v>0</v>
      </c>
      <c r="Q863" s="5">
        <v>0</v>
      </c>
      <c r="R863" s="8">
        <v>0</v>
      </c>
      <c r="S863" s="5">
        <v>0</v>
      </c>
      <c r="T863" s="5">
        <v>0</v>
      </c>
      <c r="U863" s="5">
        <v>5611.0918000000001</v>
      </c>
    </row>
    <row r="864" spans="1:21" x14ac:dyDescent="0.25">
      <c r="A864" s="2">
        <v>3111</v>
      </c>
      <c r="B864" s="3" t="s">
        <v>125</v>
      </c>
      <c r="C864" s="3" t="s">
        <v>71</v>
      </c>
      <c r="D864" s="2">
        <v>31069</v>
      </c>
      <c r="E864" s="3" t="s">
        <v>133</v>
      </c>
      <c r="F864" s="2">
        <v>314330</v>
      </c>
      <c r="G864" s="3" t="s">
        <v>69</v>
      </c>
      <c r="H864" s="2">
        <v>4</v>
      </c>
      <c r="I864" s="2">
        <v>6</v>
      </c>
      <c r="J864" s="2">
        <v>4</v>
      </c>
      <c r="K864" s="3" t="s">
        <v>18</v>
      </c>
      <c r="L864" s="8">
        <v>0</v>
      </c>
      <c r="M864" s="5">
        <v>0</v>
      </c>
      <c r="N864" s="5">
        <v>0</v>
      </c>
      <c r="O864" s="8">
        <v>7.0000000000000009</v>
      </c>
      <c r="P864" s="5">
        <v>30811.7022</v>
      </c>
      <c r="Q864" s="5">
        <v>1386.5268000000001</v>
      </c>
      <c r="R864" s="8">
        <v>7.9999999999999991</v>
      </c>
      <c r="S864" s="5">
        <v>35213.373599999999</v>
      </c>
      <c r="T864" s="5">
        <v>1584.6017999999999</v>
      </c>
      <c r="U864" s="5">
        <v>4401.6716999999999</v>
      </c>
    </row>
    <row r="865" spans="1:21" x14ac:dyDescent="0.25">
      <c r="A865" s="2">
        <v>3111</v>
      </c>
      <c r="B865" s="3" t="s">
        <v>125</v>
      </c>
      <c r="C865" s="3" t="s">
        <v>71</v>
      </c>
      <c r="D865" s="2">
        <v>31069</v>
      </c>
      <c r="E865" s="3" t="s">
        <v>133</v>
      </c>
      <c r="F865" s="2">
        <v>316860</v>
      </c>
      <c r="G865" s="3" t="s">
        <v>71</v>
      </c>
      <c r="H865" s="2">
        <v>4</v>
      </c>
      <c r="I865" s="2">
        <v>6</v>
      </c>
      <c r="J865" s="2">
        <v>1</v>
      </c>
      <c r="K865" s="3" t="s">
        <v>16</v>
      </c>
      <c r="L865" s="8">
        <v>39</v>
      </c>
      <c r="M865" s="5">
        <v>373381.1</v>
      </c>
      <c r="N865" s="5">
        <v>21542.400000000001</v>
      </c>
      <c r="O865" s="8">
        <v>47.5</v>
      </c>
      <c r="P865" s="5">
        <v>460313.72700000001</v>
      </c>
      <c r="Q865" s="5">
        <v>20714.117999999999</v>
      </c>
      <c r="R865" s="8">
        <v>56.000000000000007</v>
      </c>
      <c r="S865" s="5">
        <v>542685.65700000001</v>
      </c>
      <c r="T865" s="5">
        <v>24420.8544</v>
      </c>
      <c r="U865" s="5">
        <v>9690.8153000000002</v>
      </c>
    </row>
    <row r="866" spans="1:21" x14ac:dyDescent="0.25">
      <c r="A866" s="2">
        <v>3111</v>
      </c>
      <c r="B866" s="3" t="s">
        <v>125</v>
      </c>
      <c r="C866" s="3" t="s">
        <v>71</v>
      </c>
      <c r="D866" s="2">
        <v>31069</v>
      </c>
      <c r="E866" s="3" t="s">
        <v>133</v>
      </c>
      <c r="F866" s="2">
        <v>316860</v>
      </c>
      <c r="G866" s="3" t="s">
        <v>71</v>
      </c>
      <c r="H866" s="2">
        <v>4</v>
      </c>
      <c r="I866" s="2">
        <v>6</v>
      </c>
      <c r="J866" s="2">
        <v>2</v>
      </c>
      <c r="K866" s="3" t="s">
        <v>22</v>
      </c>
      <c r="L866" s="8">
        <v>6</v>
      </c>
      <c r="M866" s="5">
        <v>14727.09</v>
      </c>
      <c r="N866" s="5">
        <v>0</v>
      </c>
      <c r="O866" s="8">
        <v>12.999999999999998</v>
      </c>
      <c r="P866" s="5">
        <v>37269.557999999997</v>
      </c>
      <c r="Q866" s="5">
        <v>1677.1302000000001</v>
      </c>
      <c r="R866" s="8">
        <v>15.500000000000002</v>
      </c>
      <c r="S866" s="5">
        <v>44436.781199999998</v>
      </c>
      <c r="T866" s="5">
        <v>1999.6554000000001</v>
      </c>
      <c r="U866" s="5">
        <v>2866.8890999999999</v>
      </c>
    </row>
    <row r="867" spans="1:21" x14ac:dyDescent="0.25">
      <c r="A867" s="2">
        <v>3111</v>
      </c>
      <c r="B867" s="3" t="s">
        <v>125</v>
      </c>
      <c r="C867" s="3" t="s">
        <v>71</v>
      </c>
      <c r="D867" s="2">
        <v>31069</v>
      </c>
      <c r="E867" s="3" t="s">
        <v>133</v>
      </c>
      <c r="F867" s="2">
        <v>316860</v>
      </c>
      <c r="G867" s="3" t="s">
        <v>71</v>
      </c>
      <c r="H867" s="2">
        <v>4</v>
      </c>
      <c r="I867" s="2">
        <v>6</v>
      </c>
      <c r="J867" s="2">
        <v>3</v>
      </c>
      <c r="K867" s="3" t="s">
        <v>17</v>
      </c>
      <c r="L867" s="8">
        <v>25</v>
      </c>
      <c r="M867" s="5">
        <v>146129.51999999999</v>
      </c>
      <c r="N867" s="5">
        <v>2154.2399999999998</v>
      </c>
      <c r="O867" s="8">
        <v>62.000000000000007</v>
      </c>
      <c r="P867" s="5">
        <v>408321.429</v>
      </c>
      <c r="Q867" s="5">
        <v>18374.464199999999</v>
      </c>
      <c r="R867" s="8">
        <v>73</v>
      </c>
      <c r="S867" s="5">
        <v>480765.55379999999</v>
      </c>
      <c r="T867" s="5">
        <v>21634.450199999999</v>
      </c>
      <c r="U867" s="5">
        <v>6585.8294999999998</v>
      </c>
    </row>
    <row r="868" spans="1:21" x14ac:dyDescent="0.25">
      <c r="A868" s="2">
        <v>3112</v>
      </c>
      <c r="B868" s="3" t="s">
        <v>134</v>
      </c>
      <c r="C868" s="3" t="s">
        <v>114</v>
      </c>
      <c r="D868" s="2">
        <v>31070</v>
      </c>
      <c r="E868" s="3" t="s">
        <v>135</v>
      </c>
      <c r="F868" s="2">
        <v>310620</v>
      </c>
      <c r="G868" s="3" t="s">
        <v>15</v>
      </c>
      <c r="H868" s="2">
        <v>4</v>
      </c>
      <c r="I868" s="2">
        <v>6</v>
      </c>
      <c r="J868" s="2">
        <v>2</v>
      </c>
      <c r="K868" s="3" t="s">
        <v>22</v>
      </c>
      <c r="L868" s="8">
        <v>1</v>
      </c>
      <c r="M868" s="5">
        <v>2578.19</v>
      </c>
      <c r="N868" s="5">
        <v>686.64</v>
      </c>
      <c r="O868" s="8">
        <v>0</v>
      </c>
      <c r="P868" s="5">
        <v>0</v>
      </c>
      <c r="Q868" s="5">
        <v>0</v>
      </c>
      <c r="R868" s="8">
        <v>0</v>
      </c>
      <c r="S868" s="5">
        <v>0</v>
      </c>
      <c r="T868" s="5">
        <v>0</v>
      </c>
      <c r="U868" s="5">
        <v>1549.6860999999999</v>
      </c>
    </row>
    <row r="869" spans="1:21" x14ac:dyDescent="0.25">
      <c r="A869" s="2">
        <v>3112</v>
      </c>
      <c r="B869" s="3" t="s">
        <v>134</v>
      </c>
      <c r="C869" s="3" t="s">
        <v>114</v>
      </c>
      <c r="D869" s="2">
        <v>31070</v>
      </c>
      <c r="E869" s="3" t="s">
        <v>135</v>
      </c>
      <c r="F869" s="2">
        <v>310620</v>
      </c>
      <c r="G869" s="3" t="s">
        <v>15</v>
      </c>
      <c r="H869" s="2">
        <v>4</v>
      </c>
      <c r="I869" s="2">
        <v>6</v>
      </c>
      <c r="J869" s="2">
        <v>4</v>
      </c>
      <c r="K869" s="3" t="s">
        <v>18</v>
      </c>
      <c r="L869" s="8">
        <v>0</v>
      </c>
      <c r="M869" s="5">
        <v>0</v>
      </c>
      <c r="N869" s="5">
        <v>0</v>
      </c>
      <c r="O869" s="8">
        <v>0.99999999999999989</v>
      </c>
      <c r="P869" s="5">
        <v>4814.8932000000004</v>
      </c>
      <c r="Q869" s="5">
        <v>216.67019999999999</v>
      </c>
      <c r="R869" s="8">
        <v>0.99999999999999989</v>
      </c>
      <c r="S869" s="5">
        <v>4814.8932000000004</v>
      </c>
      <c r="T869" s="5">
        <v>216.67019999999999</v>
      </c>
      <c r="U869" s="5">
        <v>4814.8932000000004</v>
      </c>
    </row>
    <row r="870" spans="1:21" x14ac:dyDescent="0.25">
      <c r="A870" s="2">
        <v>3112</v>
      </c>
      <c r="B870" s="3" t="s">
        <v>134</v>
      </c>
      <c r="C870" s="3" t="s">
        <v>114</v>
      </c>
      <c r="D870" s="2">
        <v>31070</v>
      </c>
      <c r="E870" s="3" t="s">
        <v>135</v>
      </c>
      <c r="F870" s="2">
        <v>316470</v>
      </c>
      <c r="G870" s="3" t="s">
        <v>24</v>
      </c>
      <c r="H870" s="2">
        <v>4</v>
      </c>
      <c r="I870" s="2">
        <v>6</v>
      </c>
      <c r="J870" s="2">
        <v>1</v>
      </c>
      <c r="K870" s="3" t="s">
        <v>16</v>
      </c>
      <c r="L870" s="8">
        <v>4</v>
      </c>
      <c r="M870" s="5">
        <v>39760.720000000001</v>
      </c>
      <c r="N870" s="5">
        <v>2872.32</v>
      </c>
      <c r="O870" s="8">
        <v>0</v>
      </c>
      <c r="P870" s="5">
        <v>0</v>
      </c>
      <c r="Q870" s="5">
        <v>0</v>
      </c>
      <c r="R870" s="8">
        <v>0</v>
      </c>
      <c r="S870" s="5">
        <v>0</v>
      </c>
      <c r="T870" s="5">
        <v>0</v>
      </c>
      <c r="U870" s="5">
        <v>8473.6610999999994</v>
      </c>
    </row>
    <row r="871" spans="1:21" x14ac:dyDescent="0.25">
      <c r="A871" s="2">
        <v>3112</v>
      </c>
      <c r="B871" s="3" t="s">
        <v>134</v>
      </c>
      <c r="C871" s="3" t="s">
        <v>114</v>
      </c>
      <c r="D871" s="2">
        <v>31070</v>
      </c>
      <c r="E871" s="3" t="s">
        <v>135</v>
      </c>
      <c r="F871" s="2">
        <v>316470</v>
      </c>
      <c r="G871" s="3" t="s">
        <v>24</v>
      </c>
      <c r="H871" s="2">
        <v>4</v>
      </c>
      <c r="I871" s="2">
        <v>6</v>
      </c>
      <c r="J871" s="2">
        <v>2</v>
      </c>
      <c r="K871" s="3" t="s">
        <v>22</v>
      </c>
      <c r="L871" s="8">
        <v>1</v>
      </c>
      <c r="M871" s="5">
        <v>1392.56</v>
      </c>
      <c r="N871" s="5">
        <v>1436.16</v>
      </c>
      <c r="O871" s="8">
        <v>0</v>
      </c>
      <c r="P871" s="5">
        <v>0</v>
      </c>
      <c r="Q871" s="5">
        <v>0</v>
      </c>
      <c r="R871" s="8">
        <v>0</v>
      </c>
      <c r="S871" s="5">
        <v>0</v>
      </c>
      <c r="T871" s="5">
        <v>0</v>
      </c>
      <c r="U871" s="5">
        <v>1978.02</v>
      </c>
    </row>
    <row r="872" spans="1:21" x14ac:dyDescent="0.25">
      <c r="A872" s="2">
        <v>3112</v>
      </c>
      <c r="B872" s="3" t="s">
        <v>134</v>
      </c>
      <c r="C872" s="3" t="s">
        <v>114</v>
      </c>
      <c r="D872" s="2">
        <v>31070</v>
      </c>
      <c r="E872" s="3" t="s">
        <v>135</v>
      </c>
      <c r="F872" s="2">
        <v>316470</v>
      </c>
      <c r="G872" s="3" t="s">
        <v>24</v>
      </c>
      <c r="H872" s="2">
        <v>4</v>
      </c>
      <c r="I872" s="2">
        <v>6</v>
      </c>
      <c r="J872" s="2">
        <v>3</v>
      </c>
      <c r="K872" s="3" t="s">
        <v>17</v>
      </c>
      <c r="L872" s="8">
        <v>2</v>
      </c>
      <c r="M872" s="5">
        <v>10452.040000000001</v>
      </c>
      <c r="N872" s="5">
        <v>1914.88</v>
      </c>
      <c r="O872" s="8">
        <v>0</v>
      </c>
      <c r="P872" s="5">
        <v>0</v>
      </c>
      <c r="Q872" s="5">
        <v>0</v>
      </c>
      <c r="R872" s="8">
        <v>0</v>
      </c>
      <c r="S872" s="5">
        <v>0</v>
      </c>
      <c r="T872" s="5">
        <v>0</v>
      </c>
      <c r="U872" s="5">
        <v>5611.0918000000001</v>
      </c>
    </row>
    <row r="873" spans="1:21" x14ac:dyDescent="0.25">
      <c r="A873" s="2">
        <v>3112</v>
      </c>
      <c r="B873" s="3" t="s">
        <v>134</v>
      </c>
      <c r="C873" s="3" t="s">
        <v>114</v>
      </c>
      <c r="D873" s="2">
        <v>31070</v>
      </c>
      <c r="E873" s="3" t="s">
        <v>135</v>
      </c>
      <c r="F873" s="2">
        <v>317010</v>
      </c>
      <c r="G873" s="3" t="s">
        <v>114</v>
      </c>
      <c r="H873" s="2">
        <v>4</v>
      </c>
      <c r="I873" s="2">
        <v>6</v>
      </c>
      <c r="J873" s="2">
        <v>1</v>
      </c>
      <c r="K873" s="3" t="s">
        <v>16</v>
      </c>
      <c r="L873" s="8">
        <v>39</v>
      </c>
      <c r="M873" s="5">
        <v>458151.4</v>
      </c>
      <c r="N873" s="5">
        <v>22021.119999999999</v>
      </c>
      <c r="O873" s="8">
        <v>32.5</v>
      </c>
      <c r="P873" s="5">
        <v>376776.6924</v>
      </c>
      <c r="Q873" s="5">
        <v>16954.9512</v>
      </c>
      <c r="R873" s="8">
        <v>38</v>
      </c>
      <c r="S873" s="5">
        <v>440538.90179999999</v>
      </c>
      <c r="T873" s="5">
        <v>19824.250800000002</v>
      </c>
      <c r="U873" s="5">
        <v>11593.129000000001</v>
      </c>
    </row>
    <row r="874" spans="1:21" x14ac:dyDescent="0.25">
      <c r="A874" s="2">
        <v>3112</v>
      </c>
      <c r="B874" s="3" t="s">
        <v>134</v>
      </c>
      <c r="C874" s="3" t="s">
        <v>114</v>
      </c>
      <c r="D874" s="2">
        <v>31070</v>
      </c>
      <c r="E874" s="3" t="s">
        <v>135</v>
      </c>
      <c r="F874" s="2">
        <v>317010</v>
      </c>
      <c r="G874" s="3" t="s">
        <v>114</v>
      </c>
      <c r="H874" s="2">
        <v>4</v>
      </c>
      <c r="I874" s="2">
        <v>6</v>
      </c>
      <c r="J874" s="2">
        <v>2</v>
      </c>
      <c r="K874" s="3" t="s">
        <v>22</v>
      </c>
      <c r="L874" s="8">
        <v>3</v>
      </c>
      <c r="M874" s="5">
        <v>1882.13</v>
      </c>
      <c r="N874" s="5">
        <v>0</v>
      </c>
      <c r="O874" s="8">
        <v>8.5</v>
      </c>
      <c r="P874" s="5">
        <v>11710.707</v>
      </c>
      <c r="Q874" s="5">
        <v>526.98180000000002</v>
      </c>
      <c r="R874" s="8">
        <v>10</v>
      </c>
      <c r="S874" s="5">
        <v>13777.302</v>
      </c>
      <c r="T874" s="5">
        <v>619.97879999999998</v>
      </c>
      <c r="U874" s="5">
        <v>1377.7302</v>
      </c>
    </row>
    <row r="875" spans="1:21" x14ac:dyDescent="0.25">
      <c r="A875" s="2">
        <v>3112</v>
      </c>
      <c r="B875" s="3" t="s">
        <v>134</v>
      </c>
      <c r="C875" s="3" t="s">
        <v>114</v>
      </c>
      <c r="D875" s="2">
        <v>31070</v>
      </c>
      <c r="E875" s="3" t="s">
        <v>135</v>
      </c>
      <c r="F875" s="2">
        <v>317010</v>
      </c>
      <c r="G875" s="3" t="s">
        <v>114</v>
      </c>
      <c r="H875" s="2">
        <v>4</v>
      </c>
      <c r="I875" s="2">
        <v>6</v>
      </c>
      <c r="J875" s="2">
        <v>3</v>
      </c>
      <c r="K875" s="3" t="s">
        <v>17</v>
      </c>
      <c r="L875" s="8">
        <v>52</v>
      </c>
      <c r="M875" s="5">
        <v>343518.63</v>
      </c>
      <c r="N875" s="5">
        <v>67978.240000000005</v>
      </c>
      <c r="O875" s="8">
        <v>32.5</v>
      </c>
      <c r="P875" s="5">
        <v>218993.25839999999</v>
      </c>
      <c r="Q875" s="5">
        <v>9854.6964000000007</v>
      </c>
      <c r="R875" s="8">
        <v>38</v>
      </c>
      <c r="S875" s="5">
        <v>256053.65580000001</v>
      </c>
      <c r="T875" s="5">
        <v>11522.4144</v>
      </c>
      <c r="U875" s="5">
        <v>6738.2541000000001</v>
      </c>
    </row>
    <row r="876" spans="1:21" x14ac:dyDescent="0.25">
      <c r="A876" s="2">
        <v>3112</v>
      </c>
      <c r="B876" s="3" t="s">
        <v>134</v>
      </c>
      <c r="C876" s="3" t="s">
        <v>114</v>
      </c>
      <c r="D876" s="2">
        <v>31070</v>
      </c>
      <c r="E876" s="3" t="s">
        <v>135</v>
      </c>
      <c r="F876" s="2">
        <v>317010</v>
      </c>
      <c r="G876" s="3" t="s">
        <v>114</v>
      </c>
      <c r="H876" s="2">
        <v>4</v>
      </c>
      <c r="I876" s="2">
        <v>6</v>
      </c>
      <c r="J876" s="2">
        <v>4</v>
      </c>
      <c r="K876" s="3" t="s">
        <v>18</v>
      </c>
      <c r="L876" s="8">
        <v>0</v>
      </c>
      <c r="M876" s="5">
        <v>0</v>
      </c>
      <c r="N876" s="5">
        <v>0</v>
      </c>
      <c r="O876" s="8">
        <v>5</v>
      </c>
      <c r="P876" s="5">
        <v>24518.4984</v>
      </c>
      <c r="Q876" s="5">
        <v>1103.3322000000001</v>
      </c>
      <c r="R876" s="8">
        <v>6</v>
      </c>
      <c r="S876" s="5">
        <v>29422.198199999999</v>
      </c>
      <c r="T876" s="5">
        <v>1323.999</v>
      </c>
      <c r="U876" s="5">
        <v>4903.6997000000001</v>
      </c>
    </row>
    <row r="877" spans="1:21" x14ac:dyDescent="0.25">
      <c r="A877" s="2">
        <v>3112</v>
      </c>
      <c r="B877" s="3" t="s">
        <v>134</v>
      </c>
      <c r="C877" s="3" t="s">
        <v>114</v>
      </c>
      <c r="D877" s="2">
        <v>31070</v>
      </c>
      <c r="E877" s="3" t="s">
        <v>135</v>
      </c>
      <c r="F877" s="2">
        <v>317010</v>
      </c>
      <c r="G877" s="3" t="s">
        <v>114</v>
      </c>
      <c r="H877" s="2">
        <v>4</v>
      </c>
      <c r="I877" s="2">
        <v>6</v>
      </c>
      <c r="J877" s="2">
        <v>5</v>
      </c>
      <c r="K877" s="3" t="s">
        <v>20</v>
      </c>
      <c r="L877" s="8">
        <v>2</v>
      </c>
      <c r="M877" s="5">
        <v>8457.09</v>
      </c>
      <c r="N877" s="5">
        <v>0</v>
      </c>
      <c r="O877" s="8">
        <v>2.5</v>
      </c>
      <c r="P877" s="5">
        <v>14549.646000000001</v>
      </c>
      <c r="Q877" s="5">
        <v>654.73379999999997</v>
      </c>
      <c r="R877" s="8">
        <v>3</v>
      </c>
      <c r="S877" s="5">
        <v>17459.575199999999</v>
      </c>
      <c r="T877" s="5">
        <v>785.68079999999998</v>
      </c>
      <c r="U877" s="5">
        <v>5819.8584000000001</v>
      </c>
    </row>
    <row r="878" spans="1:21" x14ac:dyDescent="0.25">
      <c r="A878" s="2">
        <v>3112</v>
      </c>
      <c r="B878" s="3" t="s">
        <v>134</v>
      </c>
      <c r="C878" s="3" t="s">
        <v>114</v>
      </c>
      <c r="D878" s="2">
        <v>31070</v>
      </c>
      <c r="E878" s="3" t="s">
        <v>135</v>
      </c>
      <c r="F878" s="2">
        <v>317020</v>
      </c>
      <c r="G878" s="3" t="s">
        <v>25</v>
      </c>
      <c r="H878" s="2">
        <v>4</v>
      </c>
      <c r="I878" s="2">
        <v>6</v>
      </c>
      <c r="J878" s="2">
        <v>1</v>
      </c>
      <c r="K878" s="3" t="s">
        <v>16</v>
      </c>
      <c r="L878" s="8">
        <v>1</v>
      </c>
      <c r="M878" s="5">
        <v>7455.42</v>
      </c>
      <c r="N878" s="5">
        <v>0</v>
      </c>
      <c r="O878" s="8">
        <v>0</v>
      </c>
      <c r="P878" s="5">
        <v>0</v>
      </c>
      <c r="Q878" s="5">
        <v>0</v>
      </c>
      <c r="R878" s="8">
        <v>0</v>
      </c>
      <c r="S878" s="5">
        <v>0</v>
      </c>
      <c r="T878" s="5">
        <v>0</v>
      </c>
      <c r="U878" s="5">
        <v>13886.141299999999</v>
      </c>
    </row>
    <row r="879" spans="1:21" x14ac:dyDescent="0.25">
      <c r="A879" s="2">
        <v>3112</v>
      </c>
      <c r="B879" s="3" t="s">
        <v>134</v>
      </c>
      <c r="C879" s="3" t="s">
        <v>114</v>
      </c>
      <c r="D879" s="2">
        <v>31070</v>
      </c>
      <c r="E879" s="3" t="s">
        <v>135</v>
      </c>
      <c r="F879" s="2">
        <v>317070</v>
      </c>
      <c r="G879" s="3" t="s">
        <v>26</v>
      </c>
      <c r="H879" s="2">
        <v>4</v>
      </c>
      <c r="I879" s="2">
        <v>6</v>
      </c>
      <c r="J879" s="2">
        <v>1</v>
      </c>
      <c r="K879" s="3" t="s">
        <v>16</v>
      </c>
      <c r="L879" s="8">
        <v>6</v>
      </c>
      <c r="M879" s="5">
        <v>53466.73</v>
      </c>
      <c r="N879" s="5">
        <v>5744.64</v>
      </c>
      <c r="O879" s="8">
        <v>0</v>
      </c>
      <c r="P879" s="5">
        <v>0</v>
      </c>
      <c r="Q879" s="5">
        <v>0</v>
      </c>
      <c r="R879" s="8">
        <v>0</v>
      </c>
      <c r="S879" s="5">
        <v>0</v>
      </c>
      <c r="T879" s="5">
        <v>0</v>
      </c>
      <c r="U879" s="5">
        <v>9181.6762999999992</v>
      </c>
    </row>
    <row r="880" spans="1:21" x14ac:dyDescent="0.25">
      <c r="A880" s="2">
        <v>3112</v>
      </c>
      <c r="B880" s="3" t="s">
        <v>134</v>
      </c>
      <c r="C880" s="3" t="s">
        <v>114</v>
      </c>
      <c r="D880" s="2">
        <v>31070</v>
      </c>
      <c r="E880" s="3" t="s">
        <v>135</v>
      </c>
      <c r="F880" s="2">
        <v>317070</v>
      </c>
      <c r="G880" s="3" t="s">
        <v>26</v>
      </c>
      <c r="H880" s="2">
        <v>4</v>
      </c>
      <c r="I880" s="2">
        <v>6</v>
      </c>
      <c r="J880" s="2">
        <v>3</v>
      </c>
      <c r="K880" s="3" t="s">
        <v>17</v>
      </c>
      <c r="L880" s="8">
        <v>3</v>
      </c>
      <c r="M880" s="5">
        <v>13669.46</v>
      </c>
      <c r="N880" s="5">
        <v>0</v>
      </c>
      <c r="O880" s="8">
        <v>0</v>
      </c>
      <c r="P880" s="5">
        <v>0</v>
      </c>
      <c r="Q880" s="5">
        <v>0</v>
      </c>
      <c r="R880" s="8">
        <v>0</v>
      </c>
      <c r="S880" s="5">
        <v>0</v>
      </c>
      <c r="T880" s="5">
        <v>0</v>
      </c>
      <c r="U880" s="5">
        <v>5611.0918000000001</v>
      </c>
    </row>
    <row r="881" spans="1:21" x14ac:dyDescent="0.25">
      <c r="A881" s="2">
        <v>3112</v>
      </c>
      <c r="B881" s="3" t="s">
        <v>134</v>
      </c>
      <c r="C881" s="3" t="s">
        <v>114</v>
      </c>
      <c r="D881" s="2">
        <v>31070</v>
      </c>
      <c r="E881" s="3" t="s">
        <v>135</v>
      </c>
      <c r="F881" s="2">
        <v>355030</v>
      </c>
      <c r="G881" s="3" t="s">
        <v>30</v>
      </c>
      <c r="H881" s="2">
        <v>4</v>
      </c>
      <c r="I881" s="2">
        <v>6</v>
      </c>
      <c r="J881" s="2">
        <v>5</v>
      </c>
      <c r="K881" s="3" t="s">
        <v>20</v>
      </c>
      <c r="L881" s="8">
        <v>2</v>
      </c>
      <c r="M881" s="5">
        <v>8676.15</v>
      </c>
      <c r="N881" s="5">
        <v>0</v>
      </c>
      <c r="O881" s="8">
        <v>0</v>
      </c>
      <c r="P881" s="5">
        <v>0</v>
      </c>
      <c r="Q881" s="5">
        <v>0</v>
      </c>
      <c r="R881" s="8">
        <v>0</v>
      </c>
      <c r="S881" s="5">
        <v>0</v>
      </c>
      <c r="T881" s="5">
        <v>0</v>
      </c>
      <c r="U881" s="5">
        <v>0</v>
      </c>
    </row>
    <row r="882" spans="1:21" x14ac:dyDescent="0.25">
      <c r="A882" s="2">
        <v>3112</v>
      </c>
      <c r="B882" s="3" t="s">
        <v>134</v>
      </c>
      <c r="C882" s="3" t="s">
        <v>114</v>
      </c>
      <c r="D882" s="2">
        <v>31071</v>
      </c>
      <c r="E882" s="3" t="s">
        <v>136</v>
      </c>
      <c r="F882" s="2">
        <v>317010</v>
      </c>
      <c r="G882" s="3" t="s">
        <v>114</v>
      </c>
      <c r="H882" s="2">
        <v>4</v>
      </c>
      <c r="I882" s="2">
        <v>6</v>
      </c>
      <c r="J882" s="2">
        <v>1</v>
      </c>
      <c r="K882" s="3" t="s">
        <v>16</v>
      </c>
      <c r="L882" s="8">
        <v>29</v>
      </c>
      <c r="M882" s="5">
        <v>345135.01</v>
      </c>
      <c r="N882" s="5">
        <v>35185.919999999998</v>
      </c>
      <c r="O882" s="8">
        <v>31.5</v>
      </c>
      <c r="P882" s="5">
        <v>365183.5638</v>
      </c>
      <c r="Q882" s="5">
        <v>16433.260200000001</v>
      </c>
      <c r="R882" s="8">
        <v>37.5</v>
      </c>
      <c r="S882" s="5">
        <v>434742.33779999998</v>
      </c>
      <c r="T882" s="5">
        <v>19563.404999999999</v>
      </c>
      <c r="U882" s="5">
        <v>11593.129000000001</v>
      </c>
    </row>
    <row r="883" spans="1:21" x14ac:dyDescent="0.25">
      <c r="A883" s="2">
        <v>3112</v>
      </c>
      <c r="B883" s="3" t="s">
        <v>134</v>
      </c>
      <c r="C883" s="3" t="s">
        <v>114</v>
      </c>
      <c r="D883" s="2">
        <v>31071</v>
      </c>
      <c r="E883" s="3" t="s">
        <v>136</v>
      </c>
      <c r="F883" s="2">
        <v>317010</v>
      </c>
      <c r="G883" s="3" t="s">
        <v>114</v>
      </c>
      <c r="H883" s="2">
        <v>4</v>
      </c>
      <c r="I883" s="2">
        <v>6</v>
      </c>
      <c r="J883" s="2">
        <v>2</v>
      </c>
      <c r="K883" s="3" t="s">
        <v>22</v>
      </c>
      <c r="L883" s="8">
        <v>1</v>
      </c>
      <c r="M883" s="5">
        <v>428.64</v>
      </c>
      <c r="N883" s="5">
        <v>0</v>
      </c>
      <c r="O883" s="8">
        <v>8.5</v>
      </c>
      <c r="P883" s="5">
        <v>11710.707</v>
      </c>
      <c r="Q883" s="5">
        <v>526.98180000000002</v>
      </c>
      <c r="R883" s="8">
        <v>10</v>
      </c>
      <c r="S883" s="5">
        <v>13777.302</v>
      </c>
      <c r="T883" s="5">
        <v>619.97879999999998</v>
      </c>
      <c r="U883" s="5">
        <v>1377.7302</v>
      </c>
    </row>
    <row r="884" spans="1:21" x14ac:dyDescent="0.25">
      <c r="A884" s="2">
        <v>3112</v>
      </c>
      <c r="B884" s="3" t="s">
        <v>134</v>
      </c>
      <c r="C884" s="3" t="s">
        <v>114</v>
      </c>
      <c r="D884" s="2">
        <v>31071</v>
      </c>
      <c r="E884" s="3" t="s">
        <v>136</v>
      </c>
      <c r="F884" s="2">
        <v>317010</v>
      </c>
      <c r="G884" s="3" t="s">
        <v>114</v>
      </c>
      <c r="H884" s="2">
        <v>4</v>
      </c>
      <c r="I884" s="2">
        <v>6</v>
      </c>
      <c r="J884" s="2">
        <v>3</v>
      </c>
      <c r="K884" s="3" t="s">
        <v>17</v>
      </c>
      <c r="L884" s="8">
        <v>29</v>
      </c>
      <c r="M884" s="5">
        <v>174843.09</v>
      </c>
      <c r="N884" s="5">
        <v>22499.84</v>
      </c>
      <c r="O884" s="8">
        <v>31.5</v>
      </c>
      <c r="P884" s="5">
        <v>212255.00399999999</v>
      </c>
      <c r="Q884" s="5">
        <v>9551.4750000000004</v>
      </c>
      <c r="R884" s="8">
        <v>37</v>
      </c>
      <c r="S884" s="5">
        <v>249315.402</v>
      </c>
      <c r="T884" s="5">
        <v>11219.192999999999</v>
      </c>
      <c r="U884" s="5">
        <v>6738.2541000000001</v>
      </c>
    </row>
    <row r="885" spans="1:21" x14ac:dyDescent="0.25">
      <c r="A885" s="2">
        <v>3112</v>
      </c>
      <c r="B885" s="3" t="s">
        <v>134</v>
      </c>
      <c r="C885" s="3" t="s">
        <v>114</v>
      </c>
      <c r="D885" s="2">
        <v>31071</v>
      </c>
      <c r="E885" s="3" t="s">
        <v>136</v>
      </c>
      <c r="F885" s="2">
        <v>317010</v>
      </c>
      <c r="G885" s="3" t="s">
        <v>114</v>
      </c>
      <c r="H885" s="2">
        <v>4</v>
      </c>
      <c r="I885" s="2">
        <v>6</v>
      </c>
      <c r="J885" s="2">
        <v>4</v>
      </c>
      <c r="K885" s="3" t="s">
        <v>18</v>
      </c>
      <c r="L885" s="8">
        <v>3</v>
      </c>
      <c r="M885" s="5">
        <v>16135</v>
      </c>
      <c r="N885" s="5">
        <v>718.08</v>
      </c>
      <c r="O885" s="8">
        <v>5.5</v>
      </c>
      <c r="P885" s="5">
        <v>26970.348600000001</v>
      </c>
      <c r="Q885" s="5">
        <v>1213.6656</v>
      </c>
      <c r="R885" s="8">
        <v>7.0000000000000009</v>
      </c>
      <c r="S885" s="5">
        <v>34325.898000000001</v>
      </c>
      <c r="T885" s="5">
        <v>1544.6651999999999</v>
      </c>
      <c r="U885" s="5">
        <v>4903.6997000000001</v>
      </c>
    </row>
    <row r="886" spans="1:21" x14ac:dyDescent="0.25">
      <c r="A886" s="2">
        <v>3112</v>
      </c>
      <c r="B886" s="3" t="s">
        <v>134</v>
      </c>
      <c r="C886" s="3" t="s">
        <v>114</v>
      </c>
      <c r="D886" s="2">
        <v>31071</v>
      </c>
      <c r="E886" s="3" t="s">
        <v>136</v>
      </c>
      <c r="F886" s="2">
        <v>317010</v>
      </c>
      <c r="G886" s="3" t="s">
        <v>114</v>
      </c>
      <c r="H886" s="2">
        <v>4</v>
      </c>
      <c r="I886" s="2">
        <v>6</v>
      </c>
      <c r="J886" s="2">
        <v>5</v>
      </c>
      <c r="K886" s="3" t="s">
        <v>20</v>
      </c>
      <c r="L886" s="8">
        <v>0</v>
      </c>
      <c r="M886" s="5">
        <v>0</v>
      </c>
      <c r="N886" s="5">
        <v>0</v>
      </c>
      <c r="O886" s="8">
        <v>2.5</v>
      </c>
      <c r="P886" s="5">
        <v>14549.646000000001</v>
      </c>
      <c r="Q886" s="5">
        <v>654.73379999999997</v>
      </c>
      <c r="R886" s="8">
        <v>3</v>
      </c>
      <c r="S886" s="5">
        <v>17459.575199999999</v>
      </c>
      <c r="T886" s="5">
        <v>785.68079999999998</v>
      </c>
      <c r="U886" s="5">
        <v>5819.8584000000001</v>
      </c>
    </row>
    <row r="887" spans="1:21" x14ac:dyDescent="0.25">
      <c r="A887" s="2">
        <v>3112</v>
      </c>
      <c r="B887" s="3" t="s">
        <v>134</v>
      </c>
      <c r="C887" s="3" t="s">
        <v>114</v>
      </c>
      <c r="D887" s="2">
        <v>31071</v>
      </c>
      <c r="E887" s="3" t="s">
        <v>136</v>
      </c>
      <c r="F887" s="2">
        <v>317020</v>
      </c>
      <c r="G887" s="3" t="s">
        <v>25</v>
      </c>
      <c r="H887" s="2">
        <v>4</v>
      </c>
      <c r="I887" s="2">
        <v>6</v>
      </c>
      <c r="J887" s="2">
        <v>1</v>
      </c>
      <c r="K887" s="3" t="s">
        <v>16</v>
      </c>
      <c r="L887" s="8">
        <v>3</v>
      </c>
      <c r="M887" s="5">
        <v>44563.81</v>
      </c>
      <c r="N887" s="5">
        <v>0</v>
      </c>
      <c r="O887" s="8">
        <v>0</v>
      </c>
      <c r="P887" s="5">
        <v>0</v>
      </c>
      <c r="Q887" s="5">
        <v>0</v>
      </c>
      <c r="R887" s="8">
        <v>0</v>
      </c>
      <c r="S887" s="5">
        <v>0</v>
      </c>
      <c r="T887" s="5">
        <v>0</v>
      </c>
      <c r="U887" s="5">
        <v>13886.141299999999</v>
      </c>
    </row>
    <row r="888" spans="1:21" x14ac:dyDescent="0.25">
      <c r="A888" s="2">
        <v>3112</v>
      </c>
      <c r="B888" s="3" t="s">
        <v>134</v>
      </c>
      <c r="C888" s="3" t="s">
        <v>114</v>
      </c>
      <c r="D888" s="2">
        <v>31071</v>
      </c>
      <c r="E888" s="3" t="s">
        <v>136</v>
      </c>
      <c r="F888" s="2">
        <v>350550</v>
      </c>
      <c r="G888" s="3" t="s">
        <v>27</v>
      </c>
      <c r="H888" s="2">
        <v>4</v>
      </c>
      <c r="I888" s="2">
        <v>6</v>
      </c>
      <c r="J888" s="2">
        <v>2</v>
      </c>
      <c r="K888" s="3" t="s">
        <v>22</v>
      </c>
      <c r="L888" s="8">
        <v>6</v>
      </c>
      <c r="M888" s="5">
        <v>2583.84</v>
      </c>
      <c r="N888" s="5">
        <v>0</v>
      </c>
      <c r="O888" s="8">
        <v>0</v>
      </c>
      <c r="P888" s="5">
        <v>0</v>
      </c>
      <c r="Q888" s="5">
        <v>0</v>
      </c>
      <c r="R888" s="8">
        <v>0</v>
      </c>
      <c r="S888" s="5">
        <v>0</v>
      </c>
      <c r="T888" s="5">
        <v>0</v>
      </c>
      <c r="U888" s="5">
        <v>0</v>
      </c>
    </row>
    <row r="889" spans="1:21" x14ac:dyDescent="0.25">
      <c r="A889" s="2">
        <v>3112</v>
      </c>
      <c r="B889" s="3" t="s">
        <v>134</v>
      </c>
      <c r="C889" s="3" t="s">
        <v>114</v>
      </c>
      <c r="D889" s="2">
        <v>31071</v>
      </c>
      <c r="E889" s="3" t="s">
        <v>136</v>
      </c>
      <c r="F889" s="2">
        <v>354980</v>
      </c>
      <c r="G889" s="3" t="s">
        <v>137</v>
      </c>
      <c r="H889" s="2">
        <v>4</v>
      </c>
      <c r="I889" s="2">
        <v>6</v>
      </c>
      <c r="J889" s="2">
        <v>1</v>
      </c>
      <c r="K889" s="3" t="s">
        <v>16</v>
      </c>
      <c r="L889" s="8">
        <v>2</v>
      </c>
      <c r="M889" s="5">
        <v>21568.55</v>
      </c>
      <c r="N889" s="5">
        <v>6357.87</v>
      </c>
      <c r="O889" s="8">
        <v>0</v>
      </c>
      <c r="P889" s="5">
        <v>0</v>
      </c>
      <c r="Q889" s="5">
        <v>0</v>
      </c>
      <c r="R889" s="8">
        <v>0</v>
      </c>
      <c r="S889" s="5">
        <v>0</v>
      </c>
      <c r="T889" s="5">
        <v>0</v>
      </c>
      <c r="U889" s="5">
        <v>0</v>
      </c>
    </row>
    <row r="890" spans="1:21" x14ac:dyDescent="0.25">
      <c r="A890" s="2">
        <v>3112</v>
      </c>
      <c r="B890" s="3" t="s">
        <v>134</v>
      </c>
      <c r="C890" s="3" t="s">
        <v>114</v>
      </c>
      <c r="D890" s="2">
        <v>31071</v>
      </c>
      <c r="E890" s="3" t="s">
        <v>136</v>
      </c>
      <c r="F890" s="2">
        <v>354980</v>
      </c>
      <c r="G890" s="3" t="s">
        <v>137</v>
      </c>
      <c r="H890" s="2">
        <v>4</v>
      </c>
      <c r="I890" s="2">
        <v>6</v>
      </c>
      <c r="J890" s="2">
        <v>2</v>
      </c>
      <c r="K890" s="3" t="s">
        <v>22</v>
      </c>
      <c r="L890" s="8">
        <v>1</v>
      </c>
      <c r="M890" s="5">
        <v>649.29999999999995</v>
      </c>
      <c r="N890" s="5">
        <v>0</v>
      </c>
      <c r="O890" s="8">
        <v>0</v>
      </c>
      <c r="P890" s="5">
        <v>0</v>
      </c>
      <c r="Q890" s="5">
        <v>0</v>
      </c>
      <c r="R890" s="8">
        <v>0</v>
      </c>
      <c r="S890" s="5">
        <v>0</v>
      </c>
      <c r="T890" s="5">
        <v>0</v>
      </c>
      <c r="U890" s="5">
        <v>0</v>
      </c>
    </row>
    <row r="891" spans="1:21" x14ac:dyDescent="0.25">
      <c r="A891" s="2">
        <v>3112</v>
      </c>
      <c r="B891" s="3" t="s">
        <v>134</v>
      </c>
      <c r="C891" s="3" t="s">
        <v>114</v>
      </c>
      <c r="D891" s="2">
        <v>31072</v>
      </c>
      <c r="E891" s="3" t="s">
        <v>114</v>
      </c>
      <c r="F891" s="2">
        <v>310620</v>
      </c>
      <c r="G891" s="3" t="s">
        <v>15</v>
      </c>
      <c r="H891" s="2">
        <v>4</v>
      </c>
      <c r="I891" s="2">
        <v>6</v>
      </c>
      <c r="J891" s="2">
        <v>4</v>
      </c>
      <c r="K891" s="3" t="s">
        <v>18</v>
      </c>
      <c r="L891" s="8">
        <v>0</v>
      </c>
      <c r="M891" s="5">
        <v>0</v>
      </c>
      <c r="N891" s="5">
        <v>0</v>
      </c>
      <c r="O891" s="8">
        <v>2.5</v>
      </c>
      <c r="P891" s="5">
        <v>12037.233</v>
      </c>
      <c r="Q891" s="5">
        <v>541.67520000000002</v>
      </c>
      <c r="R891" s="8">
        <v>3</v>
      </c>
      <c r="S891" s="5">
        <v>14444.679599999999</v>
      </c>
      <c r="T891" s="5">
        <v>650.01059999999995</v>
      </c>
      <c r="U891" s="5">
        <v>4814.8932000000004</v>
      </c>
    </row>
    <row r="892" spans="1:21" x14ac:dyDescent="0.25">
      <c r="A892" s="2">
        <v>3112</v>
      </c>
      <c r="B892" s="3" t="s">
        <v>134</v>
      </c>
      <c r="C892" s="3" t="s">
        <v>114</v>
      </c>
      <c r="D892" s="2">
        <v>31072</v>
      </c>
      <c r="E892" s="3" t="s">
        <v>114</v>
      </c>
      <c r="F892" s="2">
        <v>317010</v>
      </c>
      <c r="G892" s="3" t="s">
        <v>114</v>
      </c>
      <c r="H892" s="2">
        <v>4</v>
      </c>
      <c r="I892" s="2">
        <v>6</v>
      </c>
      <c r="J892" s="2">
        <v>1</v>
      </c>
      <c r="K892" s="3" t="s">
        <v>16</v>
      </c>
      <c r="L892" s="8">
        <v>147</v>
      </c>
      <c r="M892" s="5">
        <v>1545091.53</v>
      </c>
      <c r="N892" s="5">
        <v>142090.03</v>
      </c>
      <c r="O892" s="8">
        <v>71.5</v>
      </c>
      <c r="P892" s="5">
        <v>828908.72340000002</v>
      </c>
      <c r="Q892" s="5">
        <v>37300.892399999997</v>
      </c>
      <c r="R892" s="8">
        <v>84.5</v>
      </c>
      <c r="S892" s="5">
        <v>979619.40060000005</v>
      </c>
      <c r="T892" s="5">
        <v>44082.873</v>
      </c>
      <c r="U892" s="5">
        <v>11593.129000000001</v>
      </c>
    </row>
    <row r="893" spans="1:21" x14ac:dyDescent="0.25">
      <c r="A893" s="2">
        <v>3112</v>
      </c>
      <c r="B893" s="3" t="s">
        <v>134</v>
      </c>
      <c r="C893" s="3" t="s">
        <v>114</v>
      </c>
      <c r="D893" s="2">
        <v>31072</v>
      </c>
      <c r="E893" s="3" t="s">
        <v>114</v>
      </c>
      <c r="F893" s="2">
        <v>317010</v>
      </c>
      <c r="G893" s="3" t="s">
        <v>114</v>
      </c>
      <c r="H893" s="2">
        <v>4</v>
      </c>
      <c r="I893" s="2">
        <v>6</v>
      </c>
      <c r="J893" s="2">
        <v>2</v>
      </c>
      <c r="K893" s="3" t="s">
        <v>22</v>
      </c>
      <c r="L893" s="8">
        <v>11</v>
      </c>
      <c r="M893" s="5">
        <v>12914.18</v>
      </c>
      <c r="N893" s="5">
        <v>2288.83</v>
      </c>
      <c r="O893" s="8">
        <v>19</v>
      </c>
      <c r="P893" s="5">
        <v>26176.873800000001</v>
      </c>
      <c r="Q893" s="5">
        <v>1177.9595999999999</v>
      </c>
      <c r="R893" s="8">
        <v>22.5</v>
      </c>
      <c r="S893" s="5">
        <v>30998.929199999999</v>
      </c>
      <c r="T893" s="5">
        <v>1394.952</v>
      </c>
      <c r="U893" s="5">
        <v>1377.7302</v>
      </c>
    </row>
    <row r="894" spans="1:21" x14ac:dyDescent="0.25">
      <c r="A894" s="2">
        <v>3112</v>
      </c>
      <c r="B894" s="3" t="s">
        <v>134</v>
      </c>
      <c r="C894" s="3" t="s">
        <v>114</v>
      </c>
      <c r="D894" s="2">
        <v>31072</v>
      </c>
      <c r="E894" s="3" t="s">
        <v>114</v>
      </c>
      <c r="F894" s="2">
        <v>317010</v>
      </c>
      <c r="G894" s="3" t="s">
        <v>114</v>
      </c>
      <c r="H894" s="2">
        <v>4</v>
      </c>
      <c r="I894" s="2">
        <v>6</v>
      </c>
      <c r="J894" s="2">
        <v>3</v>
      </c>
      <c r="K894" s="3" t="s">
        <v>17</v>
      </c>
      <c r="L894" s="8">
        <v>138</v>
      </c>
      <c r="M894" s="5">
        <v>915666.66</v>
      </c>
      <c r="N894" s="5">
        <v>159653.12</v>
      </c>
      <c r="O894" s="8">
        <v>71.5</v>
      </c>
      <c r="P894" s="5">
        <v>481785.16800000001</v>
      </c>
      <c r="Q894" s="5">
        <v>21680.3328</v>
      </c>
      <c r="R894" s="8">
        <v>84</v>
      </c>
      <c r="S894" s="5">
        <v>566013.34439999994</v>
      </c>
      <c r="T894" s="5">
        <v>25470.600600000002</v>
      </c>
      <c r="U894" s="5">
        <v>6738.2541000000001</v>
      </c>
    </row>
    <row r="895" spans="1:21" x14ac:dyDescent="0.25">
      <c r="A895" s="2">
        <v>3112</v>
      </c>
      <c r="B895" s="3" t="s">
        <v>134</v>
      </c>
      <c r="C895" s="3" t="s">
        <v>114</v>
      </c>
      <c r="D895" s="2">
        <v>31072</v>
      </c>
      <c r="E895" s="3" t="s">
        <v>114</v>
      </c>
      <c r="F895" s="2">
        <v>317010</v>
      </c>
      <c r="G895" s="3" t="s">
        <v>114</v>
      </c>
      <c r="H895" s="2">
        <v>4</v>
      </c>
      <c r="I895" s="2">
        <v>6</v>
      </c>
      <c r="J895" s="2">
        <v>4</v>
      </c>
      <c r="K895" s="3" t="s">
        <v>18</v>
      </c>
      <c r="L895" s="8">
        <v>4</v>
      </c>
      <c r="M895" s="5">
        <v>17718.560000000001</v>
      </c>
      <c r="N895" s="5">
        <v>718.08</v>
      </c>
      <c r="O895" s="8">
        <v>10.5</v>
      </c>
      <c r="P895" s="5">
        <v>51488.847000000002</v>
      </c>
      <c r="Q895" s="5">
        <v>2316.9983999999999</v>
      </c>
      <c r="R895" s="8">
        <v>12.500000000000002</v>
      </c>
      <c r="S895" s="5">
        <v>61296.245999999999</v>
      </c>
      <c r="T895" s="5">
        <v>2758.3308000000002</v>
      </c>
      <c r="U895" s="5">
        <v>4903.6997000000001</v>
      </c>
    </row>
    <row r="896" spans="1:21" x14ac:dyDescent="0.25">
      <c r="A896" s="2">
        <v>3112</v>
      </c>
      <c r="B896" s="3" t="s">
        <v>134</v>
      </c>
      <c r="C896" s="3" t="s">
        <v>114</v>
      </c>
      <c r="D896" s="2">
        <v>31072</v>
      </c>
      <c r="E896" s="3" t="s">
        <v>114</v>
      </c>
      <c r="F896" s="2">
        <v>317010</v>
      </c>
      <c r="G896" s="3" t="s">
        <v>114</v>
      </c>
      <c r="H896" s="2">
        <v>4</v>
      </c>
      <c r="I896" s="2">
        <v>6</v>
      </c>
      <c r="J896" s="2">
        <v>5</v>
      </c>
      <c r="K896" s="3" t="s">
        <v>20</v>
      </c>
      <c r="L896" s="8">
        <v>3</v>
      </c>
      <c r="M896" s="5">
        <v>18484.310000000001</v>
      </c>
      <c r="N896" s="5">
        <v>2154.2399999999998</v>
      </c>
      <c r="O896" s="8">
        <v>5.5</v>
      </c>
      <c r="P896" s="5">
        <v>32009.2212</v>
      </c>
      <c r="Q896" s="5">
        <v>1440.4151999999999</v>
      </c>
      <c r="R896" s="8">
        <v>6.4999999999999991</v>
      </c>
      <c r="S896" s="5">
        <v>37829.079599999997</v>
      </c>
      <c r="T896" s="5">
        <v>1702.3086000000001</v>
      </c>
      <c r="U896" s="5">
        <v>5819.8584000000001</v>
      </c>
    </row>
    <row r="897" spans="1:21" x14ac:dyDescent="0.25">
      <c r="A897" s="2">
        <v>3112</v>
      </c>
      <c r="B897" s="3" t="s">
        <v>134</v>
      </c>
      <c r="C897" s="3" t="s">
        <v>114</v>
      </c>
      <c r="D897" s="2">
        <v>31072</v>
      </c>
      <c r="E897" s="3" t="s">
        <v>114</v>
      </c>
      <c r="F897" s="2">
        <v>350550</v>
      </c>
      <c r="G897" s="3" t="s">
        <v>27</v>
      </c>
      <c r="H897" s="2">
        <v>4</v>
      </c>
      <c r="I897" s="2">
        <v>6</v>
      </c>
      <c r="J897" s="2">
        <v>2</v>
      </c>
      <c r="K897" s="3" t="s">
        <v>22</v>
      </c>
      <c r="L897" s="8">
        <v>3</v>
      </c>
      <c r="M897" s="5">
        <v>1781.92</v>
      </c>
      <c r="N897" s="5">
        <v>0</v>
      </c>
      <c r="O897" s="8">
        <v>0</v>
      </c>
      <c r="P897" s="5">
        <v>0</v>
      </c>
      <c r="Q897" s="5">
        <v>0</v>
      </c>
      <c r="R897" s="8">
        <v>0</v>
      </c>
      <c r="S897" s="5">
        <v>0</v>
      </c>
      <c r="T897" s="5">
        <v>0</v>
      </c>
      <c r="U897" s="5">
        <v>0</v>
      </c>
    </row>
    <row r="898" spans="1:21" x14ac:dyDescent="0.25">
      <c r="A898" s="2">
        <v>3112</v>
      </c>
      <c r="B898" s="3" t="s">
        <v>134</v>
      </c>
      <c r="C898" s="3" t="s">
        <v>114</v>
      </c>
      <c r="D898" s="2">
        <v>31072</v>
      </c>
      <c r="E898" s="3" t="s">
        <v>114</v>
      </c>
      <c r="F898" s="2">
        <v>354340</v>
      </c>
      <c r="G898" s="3" t="s">
        <v>29</v>
      </c>
      <c r="H898" s="2">
        <v>4</v>
      </c>
      <c r="I898" s="2">
        <v>6</v>
      </c>
      <c r="J898" s="2">
        <v>1</v>
      </c>
      <c r="K898" s="3" t="s">
        <v>16</v>
      </c>
      <c r="L898" s="8">
        <v>1</v>
      </c>
      <c r="M898" s="5">
        <v>11307</v>
      </c>
      <c r="N898" s="5">
        <v>2034.52</v>
      </c>
      <c r="O898" s="8">
        <v>0</v>
      </c>
      <c r="P898" s="5">
        <v>0</v>
      </c>
      <c r="Q898" s="5">
        <v>0</v>
      </c>
      <c r="R898" s="8">
        <v>0</v>
      </c>
      <c r="S898" s="5">
        <v>0</v>
      </c>
      <c r="T898" s="5">
        <v>0</v>
      </c>
      <c r="U898" s="5">
        <v>0</v>
      </c>
    </row>
    <row r="899" spans="1:21" x14ac:dyDescent="0.25">
      <c r="A899" s="2">
        <v>3112</v>
      </c>
      <c r="B899" s="3" t="s">
        <v>134</v>
      </c>
      <c r="C899" s="3" t="s">
        <v>114</v>
      </c>
      <c r="D899" s="2">
        <v>31072</v>
      </c>
      <c r="E899" s="3" t="s">
        <v>114</v>
      </c>
      <c r="F899" s="2">
        <v>354340</v>
      </c>
      <c r="G899" s="3" t="s">
        <v>29</v>
      </c>
      <c r="H899" s="2">
        <v>4</v>
      </c>
      <c r="I899" s="2">
        <v>6</v>
      </c>
      <c r="J899" s="2">
        <v>3</v>
      </c>
      <c r="K899" s="3" t="s">
        <v>17</v>
      </c>
      <c r="L899" s="8">
        <v>1</v>
      </c>
      <c r="M899" s="5">
        <v>7062.16</v>
      </c>
      <c r="N899" s="5">
        <v>0</v>
      </c>
      <c r="O899" s="8">
        <v>0</v>
      </c>
      <c r="P899" s="5">
        <v>0</v>
      </c>
      <c r="Q899" s="5">
        <v>0</v>
      </c>
      <c r="R899" s="8">
        <v>0</v>
      </c>
      <c r="S899" s="5">
        <v>0</v>
      </c>
      <c r="T899" s="5">
        <v>0</v>
      </c>
      <c r="U899" s="5">
        <v>0</v>
      </c>
    </row>
    <row r="900" spans="1:21" x14ac:dyDescent="0.25">
      <c r="A900" s="2">
        <v>3112</v>
      </c>
      <c r="B900" s="3" t="s">
        <v>134</v>
      </c>
      <c r="C900" s="3" t="s">
        <v>114</v>
      </c>
      <c r="D900" s="2">
        <v>31072</v>
      </c>
      <c r="E900" s="3" t="s">
        <v>114</v>
      </c>
      <c r="F900" s="2">
        <v>355030</v>
      </c>
      <c r="G900" s="3" t="s">
        <v>30</v>
      </c>
      <c r="H900" s="2">
        <v>4</v>
      </c>
      <c r="I900" s="2">
        <v>6</v>
      </c>
      <c r="J900" s="2">
        <v>1</v>
      </c>
      <c r="K900" s="3" t="s">
        <v>16</v>
      </c>
      <c r="L900" s="8">
        <v>2</v>
      </c>
      <c r="M900" s="5">
        <v>14926.43</v>
      </c>
      <c r="N900" s="5">
        <v>4069.04</v>
      </c>
      <c r="O900" s="8">
        <v>0</v>
      </c>
      <c r="P900" s="5">
        <v>0</v>
      </c>
      <c r="Q900" s="5">
        <v>0</v>
      </c>
      <c r="R900" s="8">
        <v>0</v>
      </c>
      <c r="S900" s="5">
        <v>0</v>
      </c>
      <c r="T900" s="5">
        <v>0</v>
      </c>
      <c r="U900" s="5">
        <v>0</v>
      </c>
    </row>
    <row r="901" spans="1:21" x14ac:dyDescent="0.25">
      <c r="A901" s="2">
        <v>3112</v>
      </c>
      <c r="B901" s="3" t="s">
        <v>134</v>
      </c>
      <c r="C901" s="3" t="s">
        <v>114</v>
      </c>
      <c r="D901" s="2">
        <v>31072</v>
      </c>
      <c r="E901" s="3" t="s">
        <v>114</v>
      </c>
      <c r="F901" s="2">
        <v>355030</v>
      </c>
      <c r="G901" s="3" t="s">
        <v>30</v>
      </c>
      <c r="H901" s="2">
        <v>4</v>
      </c>
      <c r="I901" s="2">
        <v>6</v>
      </c>
      <c r="J901" s="2">
        <v>3</v>
      </c>
      <c r="K901" s="3" t="s">
        <v>17</v>
      </c>
      <c r="L901" s="8">
        <v>1</v>
      </c>
      <c r="M901" s="5">
        <v>3599.16</v>
      </c>
      <c r="N901" s="5">
        <v>3051.78</v>
      </c>
      <c r="O901" s="8">
        <v>0</v>
      </c>
      <c r="P901" s="5">
        <v>0</v>
      </c>
      <c r="Q901" s="5">
        <v>0</v>
      </c>
      <c r="R901" s="8">
        <v>0</v>
      </c>
      <c r="S901" s="5">
        <v>0</v>
      </c>
      <c r="T901" s="5">
        <v>0</v>
      </c>
      <c r="U901" s="5">
        <v>0</v>
      </c>
    </row>
    <row r="902" spans="1:21" x14ac:dyDescent="0.25">
      <c r="A902" s="2">
        <v>3113</v>
      </c>
      <c r="B902" s="3" t="s">
        <v>138</v>
      </c>
      <c r="C902" s="3" t="s">
        <v>25</v>
      </c>
      <c r="D902" s="2">
        <v>31073</v>
      </c>
      <c r="E902" s="3" t="s">
        <v>139</v>
      </c>
      <c r="F902" s="2">
        <v>316470</v>
      </c>
      <c r="G902" s="3" t="s">
        <v>24</v>
      </c>
      <c r="H902" s="2">
        <v>4</v>
      </c>
      <c r="I902" s="2">
        <v>6</v>
      </c>
      <c r="J902" s="2">
        <v>1</v>
      </c>
      <c r="K902" s="3" t="s">
        <v>16</v>
      </c>
      <c r="L902" s="8">
        <v>4</v>
      </c>
      <c r="M902" s="5">
        <v>43548.95</v>
      </c>
      <c r="N902" s="5">
        <v>8616.9599999999991</v>
      </c>
      <c r="O902" s="8">
        <v>0</v>
      </c>
      <c r="P902" s="5">
        <v>0</v>
      </c>
      <c r="Q902" s="5">
        <v>0</v>
      </c>
      <c r="R902" s="8">
        <v>0</v>
      </c>
      <c r="S902" s="5">
        <v>0</v>
      </c>
      <c r="T902" s="5">
        <v>0</v>
      </c>
      <c r="U902" s="5">
        <v>8473.6610999999994</v>
      </c>
    </row>
    <row r="903" spans="1:21" x14ac:dyDescent="0.25">
      <c r="A903" s="2">
        <v>3113</v>
      </c>
      <c r="B903" s="3" t="s">
        <v>138</v>
      </c>
      <c r="C903" s="3" t="s">
        <v>25</v>
      </c>
      <c r="D903" s="2">
        <v>31073</v>
      </c>
      <c r="E903" s="3" t="s">
        <v>139</v>
      </c>
      <c r="F903" s="2">
        <v>316470</v>
      </c>
      <c r="G903" s="3" t="s">
        <v>24</v>
      </c>
      <c r="H903" s="2">
        <v>4</v>
      </c>
      <c r="I903" s="2">
        <v>6</v>
      </c>
      <c r="J903" s="2">
        <v>3</v>
      </c>
      <c r="K903" s="3" t="s">
        <v>17</v>
      </c>
      <c r="L903" s="8">
        <v>4</v>
      </c>
      <c r="M903" s="5">
        <v>21367.8</v>
      </c>
      <c r="N903" s="5">
        <v>0</v>
      </c>
      <c r="O903" s="8">
        <v>0</v>
      </c>
      <c r="P903" s="5">
        <v>0</v>
      </c>
      <c r="Q903" s="5">
        <v>0</v>
      </c>
      <c r="R903" s="8">
        <v>0</v>
      </c>
      <c r="S903" s="5">
        <v>0</v>
      </c>
      <c r="T903" s="5">
        <v>0</v>
      </c>
      <c r="U903" s="5">
        <v>5611.0918000000001</v>
      </c>
    </row>
    <row r="904" spans="1:21" x14ac:dyDescent="0.25">
      <c r="A904" s="2">
        <v>3113</v>
      </c>
      <c r="B904" s="3" t="s">
        <v>138</v>
      </c>
      <c r="C904" s="3" t="s">
        <v>25</v>
      </c>
      <c r="D904" s="2">
        <v>31073</v>
      </c>
      <c r="E904" s="3" t="s">
        <v>139</v>
      </c>
      <c r="F904" s="2">
        <v>316470</v>
      </c>
      <c r="G904" s="3" t="s">
        <v>24</v>
      </c>
      <c r="H904" s="2">
        <v>4</v>
      </c>
      <c r="I904" s="2">
        <v>6</v>
      </c>
      <c r="J904" s="2">
        <v>4</v>
      </c>
      <c r="K904" s="3" t="s">
        <v>18</v>
      </c>
      <c r="L904" s="8">
        <v>1</v>
      </c>
      <c r="M904" s="5">
        <v>4111.38</v>
      </c>
      <c r="N904" s="5">
        <v>0</v>
      </c>
      <c r="O904" s="8">
        <v>0</v>
      </c>
      <c r="P904" s="5">
        <v>0</v>
      </c>
      <c r="Q904" s="5">
        <v>0</v>
      </c>
      <c r="R904" s="8">
        <v>0</v>
      </c>
      <c r="S904" s="5">
        <v>0</v>
      </c>
      <c r="T904" s="5">
        <v>0</v>
      </c>
      <c r="U904" s="5">
        <v>4273.1481999999996</v>
      </c>
    </row>
    <row r="905" spans="1:21" x14ac:dyDescent="0.25">
      <c r="A905" s="2">
        <v>3113</v>
      </c>
      <c r="B905" s="3" t="s">
        <v>138</v>
      </c>
      <c r="C905" s="3" t="s">
        <v>25</v>
      </c>
      <c r="D905" s="2">
        <v>31073</v>
      </c>
      <c r="E905" s="3" t="s">
        <v>139</v>
      </c>
      <c r="F905" s="2">
        <v>317010</v>
      </c>
      <c r="G905" s="3" t="s">
        <v>114</v>
      </c>
      <c r="H905" s="2">
        <v>4</v>
      </c>
      <c r="I905" s="2">
        <v>6</v>
      </c>
      <c r="J905" s="2">
        <v>1</v>
      </c>
      <c r="K905" s="3" t="s">
        <v>16</v>
      </c>
      <c r="L905" s="8">
        <v>1</v>
      </c>
      <c r="M905" s="5">
        <v>8694.83</v>
      </c>
      <c r="N905" s="5">
        <v>3351.04</v>
      </c>
      <c r="O905" s="8">
        <v>0</v>
      </c>
      <c r="P905" s="5">
        <v>0</v>
      </c>
      <c r="Q905" s="5">
        <v>0</v>
      </c>
      <c r="R905" s="8">
        <v>0</v>
      </c>
      <c r="S905" s="5">
        <v>0</v>
      </c>
      <c r="T905" s="5">
        <v>0</v>
      </c>
      <c r="U905" s="5">
        <v>11593.129000000001</v>
      </c>
    </row>
    <row r="906" spans="1:21" x14ac:dyDescent="0.25">
      <c r="A906" s="2">
        <v>3113</v>
      </c>
      <c r="B906" s="3" t="s">
        <v>138</v>
      </c>
      <c r="C906" s="3" t="s">
        <v>25</v>
      </c>
      <c r="D906" s="2">
        <v>31073</v>
      </c>
      <c r="E906" s="3" t="s">
        <v>139</v>
      </c>
      <c r="F906" s="2">
        <v>317020</v>
      </c>
      <c r="G906" s="3" t="s">
        <v>25</v>
      </c>
      <c r="H906" s="2">
        <v>4</v>
      </c>
      <c r="I906" s="2">
        <v>6</v>
      </c>
      <c r="J906" s="2">
        <v>1</v>
      </c>
      <c r="K906" s="3" t="s">
        <v>16</v>
      </c>
      <c r="L906" s="8">
        <v>28</v>
      </c>
      <c r="M906" s="5">
        <v>292777.03999999998</v>
      </c>
      <c r="N906" s="5">
        <v>0</v>
      </c>
      <c r="O906" s="8">
        <v>36</v>
      </c>
      <c r="P906" s="5">
        <v>499901.08679999999</v>
      </c>
      <c r="Q906" s="5">
        <v>22495.549200000001</v>
      </c>
      <c r="R906" s="8">
        <v>42.5</v>
      </c>
      <c r="S906" s="5">
        <v>590161.005</v>
      </c>
      <c r="T906" s="5">
        <v>26557.244999999999</v>
      </c>
      <c r="U906" s="5">
        <v>13886.141299999999</v>
      </c>
    </row>
    <row r="907" spans="1:21" x14ac:dyDescent="0.25">
      <c r="A907" s="2">
        <v>3113</v>
      </c>
      <c r="B907" s="3" t="s">
        <v>138</v>
      </c>
      <c r="C907" s="3" t="s">
        <v>25</v>
      </c>
      <c r="D907" s="2">
        <v>31073</v>
      </c>
      <c r="E907" s="3" t="s">
        <v>139</v>
      </c>
      <c r="F907" s="2">
        <v>317020</v>
      </c>
      <c r="G907" s="3" t="s">
        <v>25</v>
      </c>
      <c r="H907" s="2">
        <v>4</v>
      </c>
      <c r="I907" s="2">
        <v>6</v>
      </c>
      <c r="J907" s="2">
        <v>2</v>
      </c>
      <c r="K907" s="3" t="s">
        <v>22</v>
      </c>
      <c r="L907" s="8">
        <v>4</v>
      </c>
      <c r="M907" s="5">
        <v>11972.66</v>
      </c>
      <c r="N907" s="5">
        <v>0</v>
      </c>
      <c r="O907" s="8">
        <v>9.5</v>
      </c>
      <c r="P907" s="5">
        <v>24151.0452</v>
      </c>
      <c r="Q907" s="5">
        <v>1086.7968000000001</v>
      </c>
      <c r="R907" s="8">
        <v>11</v>
      </c>
      <c r="S907" s="5">
        <v>27964.367999999999</v>
      </c>
      <c r="T907" s="5">
        <v>1258.3968</v>
      </c>
      <c r="U907" s="5">
        <v>2542.2152999999998</v>
      </c>
    </row>
    <row r="908" spans="1:21" x14ac:dyDescent="0.25">
      <c r="A908" s="2">
        <v>3113</v>
      </c>
      <c r="B908" s="3" t="s">
        <v>138</v>
      </c>
      <c r="C908" s="3" t="s">
        <v>25</v>
      </c>
      <c r="D908" s="2">
        <v>31073</v>
      </c>
      <c r="E908" s="3" t="s">
        <v>139</v>
      </c>
      <c r="F908" s="2">
        <v>317020</v>
      </c>
      <c r="G908" s="3" t="s">
        <v>25</v>
      </c>
      <c r="H908" s="2">
        <v>4</v>
      </c>
      <c r="I908" s="2">
        <v>6</v>
      </c>
      <c r="J908" s="2">
        <v>3</v>
      </c>
      <c r="K908" s="3" t="s">
        <v>17</v>
      </c>
      <c r="L908" s="8">
        <v>10</v>
      </c>
      <c r="M908" s="5">
        <v>59411.95</v>
      </c>
      <c r="N908" s="5">
        <v>0</v>
      </c>
      <c r="O908" s="8">
        <v>36</v>
      </c>
      <c r="P908" s="5">
        <v>219846.8412</v>
      </c>
      <c r="Q908" s="5">
        <v>9893.1077999999998</v>
      </c>
      <c r="R908" s="8">
        <v>42</v>
      </c>
      <c r="S908" s="5">
        <v>256487.98139999999</v>
      </c>
      <c r="T908" s="5">
        <v>11541.9594</v>
      </c>
      <c r="U908" s="5">
        <v>6106.8567000000003</v>
      </c>
    </row>
    <row r="909" spans="1:21" x14ac:dyDescent="0.25">
      <c r="A909" s="2">
        <v>3113</v>
      </c>
      <c r="B909" s="3" t="s">
        <v>138</v>
      </c>
      <c r="C909" s="3" t="s">
        <v>25</v>
      </c>
      <c r="D909" s="2">
        <v>31073</v>
      </c>
      <c r="E909" s="3" t="s">
        <v>139</v>
      </c>
      <c r="F909" s="2">
        <v>317020</v>
      </c>
      <c r="G909" s="3" t="s">
        <v>25</v>
      </c>
      <c r="H909" s="2">
        <v>4</v>
      </c>
      <c r="I909" s="2">
        <v>6</v>
      </c>
      <c r="J909" s="2">
        <v>4</v>
      </c>
      <c r="K909" s="3" t="s">
        <v>18</v>
      </c>
      <c r="L909" s="8">
        <v>3</v>
      </c>
      <c r="M909" s="5">
        <v>10709.66</v>
      </c>
      <c r="N909" s="5">
        <v>0</v>
      </c>
      <c r="O909" s="8">
        <v>6.4999999999999991</v>
      </c>
      <c r="P909" s="5">
        <v>33904.686600000001</v>
      </c>
      <c r="Q909" s="5">
        <v>1525.7106000000001</v>
      </c>
      <c r="R909" s="8">
        <v>7.5</v>
      </c>
      <c r="S909" s="5">
        <v>39120.792000000001</v>
      </c>
      <c r="T909" s="5">
        <v>1760.4354000000001</v>
      </c>
      <c r="U909" s="5">
        <v>5216.1055999999999</v>
      </c>
    </row>
    <row r="910" spans="1:21" x14ac:dyDescent="0.25">
      <c r="A910" s="2">
        <v>3113</v>
      </c>
      <c r="B910" s="3" t="s">
        <v>138</v>
      </c>
      <c r="C910" s="3" t="s">
        <v>25</v>
      </c>
      <c r="D910" s="2">
        <v>31073</v>
      </c>
      <c r="E910" s="3" t="s">
        <v>139</v>
      </c>
      <c r="F910" s="2">
        <v>317020</v>
      </c>
      <c r="G910" s="3" t="s">
        <v>25</v>
      </c>
      <c r="H910" s="2">
        <v>4</v>
      </c>
      <c r="I910" s="2">
        <v>6</v>
      </c>
      <c r="J910" s="2">
        <v>5</v>
      </c>
      <c r="K910" s="3" t="s">
        <v>20</v>
      </c>
      <c r="L910" s="8">
        <v>1</v>
      </c>
      <c r="M910" s="5">
        <v>5718.07</v>
      </c>
      <c r="N910" s="5">
        <v>0</v>
      </c>
      <c r="O910" s="8">
        <v>2.5</v>
      </c>
      <c r="P910" s="5">
        <v>13239.378000000001</v>
      </c>
      <c r="Q910" s="5">
        <v>595.77179999999998</v>
      </c>
      <c r="R910" s="8">
        <v>3</v>
      </c>
      <c r="S910" s="5">
        <v>15887.2536</v>
      </c>
      <c r="T910" s="5">
        <v>714.92639999999994</v>
      </c>
      <c r="U910" s="5">
        <v>5295.7511999999997</v>
      </c>
    </row>
    <row r="911" spans="1:21" x14ac:dyDescent="0.25">
      <c r="A911" s="2">
        <v>3113</v>
      </c>
      <c r="B911" s="3" t="s">
        <v>138</v>
      </c>
      <c r="C911" s="3" t="s">
        <v>25</v>
      </c>
      <c r="D911" s="2">
        <v>31073</v>
      </c>
      <c r="E911" s="3" t="s">
        <v>139</v>
      </c>
      <c r="F911" s="2">
        <v>350550</v>
      </c>
      <c r="G911" s="3" t="s">
        <v>27</v>
      </c>
      <c r="H911" s="2">
        <v>4</v>
      </c>
      <c r="I911" s="2">
        <v>6</v>
      </c>
      <c r="J911" s="2">
        <v>2</v>
      </c>
      <c r="K911" s="3" t="s">
        <v>22</v>
      </c>
      <c r="L911" s="8">
        <v>5</v>
      </c>
      <c r="M911" s="5">
        <v>2232</v>
      </c>
      <c r="N911" s="5">
        <v>0</v>
      </c>
      <c r="O911" s="8">
        <v>0</v>
      </c>
      <c r="P911" s="5">
        <v>0</v>
      </c>
      <c r="Q911" s="5">
        <v>0</v>
      </c>
      <c r="R911" s="8">
        <v>0</v>
      </c>
      <c r="S911" s="5">
        <v>0</v>
      </c>
      <c r="T911" s="5">
        <v>0</v>
      </c>
      <c r="U911" s="5">
        <v>0</v>
      </c>
    </row>
    <row r="912" spans="1:21" x14ac:dyDescent="0.25">
      <c r="A912" s="2">
        <v>3113</v>
      </c>
      <c r="B912" s="3" t="s">
        <v>138</v>
      </c>
      <c r="C912" s="3" t="s">
        <v>25</v>
      </c>
      <c r="D912" s="2">
        <v>31073</v>
      </c>
      <c r="E912" s="3" t="s">
        <v>139</v>
      </c>
      <c r="F912" s="2">
        <v>355030</v>
      </c>
      <c r="G912" s="3" t="s">
        <v>30</v>
      </c>
      <c r="H912" s="2">
        <v>4</v>
      </c>
      <c r="I912" s="2">
        <v>6</v>
      </c>
      <c r="J912" s="2">
        <v>3</v>
      </c>
      <c r="K912" s="3" t="s">
        <v>17</v>
      </c>
      <c r="L912" s="8">
        <v>1</v>
      </c>
      <c r="M912" s="5">
        <v>5483.17</v>
      </c>
      <c r="N912" s="5">
        <v>0</v>
      </c>
      <c r="O912" s="8">
        <v>0</v>
      </c>
      <c r="P912" s="5">
        <v>0</v>
      </c>
      <c r="Q912" s="5">
        <v>0</v>
      </c>
      <c r="R912" s="8">
        <v>0</v>
      </c>
      <c r="S912" s="5">
        <v>0</v>
      </c>
      <c r="T912" s="5">
        <v>0</v>
      </c>
      <c r="U912" s="5">
        <v>0</v>
      </c>
    </row>
    <row r="913" spans="1:21" x14ac:dyDescent="0.25">
      <c r="A913" s="2">
        <v>3113</v>
      </c>
      <c r="B913" s="3" t="s">
        <v>138</v>
      </c>
      <c r="C913" s="3" t="s">
        <v>25</v>
      </c>
      <c r="D913" s="2">
        <v>31073</v>
      </c>
      <c r="E913" s="3" t="s">
        <v>139</v>
      </c>
      <c r="F913" s="2">
        <v>355030</v>
      </c>
      <c r="G913" s="3" t="s">
        <v>30</v>
      </c>
      <c r="H913" s="2">
        <v>4</v>
      </c>
      <c r="I913" s="2">
        <v>6</v>
      </c>
      <c r="J913" s="2">
        <v>4</v>
      </c>
      <c r="K913" s="3" t="s">
        <v>18</v>
      </c>
      <c r="L913" s="8">
        <v>2</v>
      </c>
      <c r="M913" s="5">
        <v>8296.7800000000007</v>
      </c>
      <c r="N913" s="5">
        <v>0</v>
      </c>
      <c r="O913" s="8">
        <v>0</v>
      </c>
      <c r="P913" s="5">
        <v>0</v>
      </c>
      <c r="Q913" s="5">
        <v>0</v>
      </c>
      <c r="R913" s="8">
        <v>0</v>
      </c>
      <c r="S913" s="5">
        <v>0</v>
      </c>
      <c r="T913" s="5">
        <v>0</v>
      </c>
      <c r="U913" s="5">
        <v>0</v>
      </c>
    </row>
    <row r="914" spans="1:21" x14ac:dyDescent="0.25">
      <c r="A914" s="2">
        <v>3113</v>
      </c>
      <c r="B914" s="3" t="s">
        <v>138</v>
      </c>
      <c r="C914" s="3" t="s">
        <v>25</v>
      </c>
      <c r="D914" s="2">
        <v>31074</v>
      </c>
      <c r="E914" s="3" t="s">
        <v>140</v>
      </c>
      <c r="F914" s="2">
        <v>310560</v>
      </c>
      <c r="G914" s="3" t="s">
        <v>40</v>
      </c>
      <c r="H914" s="2">
        <v>4</v>
      </c>
      <c r="I914" s="2">
        <v>6</v>
      </c>
      <c r="J914" s="2">
        <v>3</v>
      </c>
      <c r="K914" s="3" t="s">
        <v>17</v>
      </c>
      <c r="L914" s="8">
        <v>1</v>
      </c>
      <c r="M914" s="5">
        <v>4770.3999999999996</v>
      </c>
      <c r="N914" s="5">
        <v>0</v>
      </c>
      <c r="O914" s="8">
        <v>0</v>
      </c>
      <c r="P914" s="5">
        <v>0</v>
      </c>
      <c r="Q914" s="5">
        <v>0</v>
      </c>
      <c r="R914" s="8">
        <v>0</v>
      </c>
      <c r="S914" s="5">
        <v>0</v>
      </c>
      <c r="T914" s="5">
        <v>0</v>
      </c>
      <c r="U914" s="5">
        <v>5611.0918000000001</v>
      </c>
    </row>
    <row r="915" spans="1:21" x14ac:dyDescent="0.25">
      <c r="A915" s="2">
        <v>3113</v>
      </c>
      <c r="B915" s="3" t="s">
        <v>138</v>
      </c>
      <c r="C915" s="3" t="s">
        <v>25</v>
      </c>
      <c r="D915" s="2">
        <v>31074</v>
      </c>
      <c r="E915" s="3" t="s">
        <v>140</v>
      </c>
      <c r="F915" s="2">
        <v>310620</v>
      </c>
      <c r="G915" s="3" t="s">
        <v>15</v>
      </c>
      <c r="H915" s="2">
        <v>4</v>
      </c>
      <c r="I915" s="2">
        <v>6</v>
      </c>
      <c r="J915" s="2">
        <v>2</v>
      </c>
      <c r="K915" s="3" t="s">
        <v>22</v>
      </c>
      <c r="L915" s="8">
        <v>1</v>
      </c>
      <c r="M915" s="5">
        <v>2421.2800000000002</v>
      </c>
      <c r="N915" s="5">
        <v>646.27</v>
      </c>
      <c r="O915" s="8">
        <v>0</v>
      </c>
      <c r="P915" s="5">
        <v>0</v>
      </c>
      <c r="Q915" s="5">
        <v>0</v>
      </c>
      <c r="R915" s="8">
        <v>0</v>
      </c>
      <c r="S915" s="5">
        <v>0</v>
      </c>
      <c r="T915" s="5">
        <v>0</v>
      </c>
      <c r="U915" s="5">
        <v>1549.6860999999999</v>
      </c>
    </row>
    <row r="916" spans="1:21" x14ac:dyDescent="0.25">
      <c r="A916" s="2">
        <v>3113</v>
      </c>
      <c r="B916" s="3" t="s">
        <v>138</v>
      </c>
      <c r="C916" s="3" t="s">
        <v>25</v>
      </c>
      <c r="D916" s="2">
        <v>31074</v>
      </c>
      <c r="E916" s="3" t="s">
        <v>140</v>
      </c>
      <c r="F916" s="2">
        <v>310620</v>
      </c>
      <c r="G916" s="3" t="s">
        <v>15</v>
      </c>
      <c r="H916" s="2">
        <v>4</v>
      </c>
      <c r="I916" s="2">
        <v>6</v>
      </c>
      <c r="J916" s="2">
        <v>3</v>
      </c>
      <c r="K916" s="3" t="s">
        <v>17</v>
      </c>
      <c r="L916" s="8">
        <v>1</v>
      </c>
      <c r="M916" s="5">
        <v>8865.94</v>
      </c>
      <c r="N916" s="5">
        <v>3599.94</v>
      </c>
      <c r="O916" s="8">
        <v>0</v>
      </c>
      <c r="P916" s="5">
        <v>0</v>
      </c>
      <c r="Q916" s="5">
        <v>0</v>
      </c>
      <c r="R916" s="8">
        <v>0</v>
      </c>
      <c r="S916" s="5">
        <v>0</v>
      </c>
      <c r="T916" s="5">
        <v>0</v>
      </c>
      <c r="U916" s="5">
        <v>6096.1048000000001</v>
      </c>
    </row>
    <row r="917" spans="1:21" x14ac:dyDescent="0.25">
      <c r="A917" s="2">
        <v>3113</v>
      </c>
      <c r="B917" s="3" t="s">
        <v>138</v>
      </c>
      <c r="C917" s="3" t="s">
        <v>25</v>
      </c>
      <c r="D917" s="2">
        <v>31074</v>
      </c>
      <c r="E917" s="3" t="s">
        <v>140</v>
      </c>
      <c r="F917" s="2">
        <v>310620</v>
      </c>
      <c r="G917" s="3" t="s">
        <v>15</v>
      </c>
      <c r="H917" s="2">
        <v>4</v>
      </c>
      <c r="I917" s="2">
        <v>6</v>
      </c>
      <c r="J917" s="2">
        <v>5</v>
      </c>
      <c r="K917" s="3" t="s">
        <v>20</v>
      </c>
      <c r="L917" s="8">
        <v>1</v>
      </c>
      <c r="M917" s="5">
        <v>4306.34</v>
      </c>
      <c r="N917" s="5">
        <v>0</v>
      </c>
      <c r="O917" s="8">
        <v>0</v>
      </c>
      <c r="P917" s="5">
        <v>0</v>
      </c>
      <c r="Q917" s="5">
        <v>0</v>
      </c>
      <c r="R917" s="8">
        <v>0</v>
      </c>
      <c r="S917" s="5">
        <v>0</v>
      </c>
      <c r="T917" s="5">
        <v>0</v>
      </c>
      <c r="U917" s="5">
        <v>4344.4811</v>
      </c>
    </row>
    <row r="918" spans="1:21" x14ac:dyDescent="0.25">
      <c r="A918" s="2">
        <v>3113</v>
      </c>
      <c r="B918" s="3" t="s">
        <v>138</v>
      </c>
      <c r="C918" s="3" t="s">
        <v>25</v>
      </c>
      <c r="D918" s="2">
        <v>31074</v>
      </c>
      <c r="E918" s="3" t="s">
        <v>140</v>
      </c>
      <c r="F918" s="2">
        <v>313670</v>
      </c>
      <c r="G918" s="3" t="s">
        <v>43</v>
      </c>
      <c r="H918" s="2">
        <v>4</v>
      </c>
      <c r="I918" s="2">
        <v>6</v>
      </c>
      <c r="J918" s="2">
        <v>1</v>
      </c>
      <c r="K918" s="3" t="s">
        <v>16</v>
      </c>
      <c r="L918" s="8">
        <v>1</v>
      </c>
      <c r="M918" s="5">
        <v>8523.27</v>
      </c>
      <c r="N918" s="5">
        <v>0</v>
      </c>
      <c r="O918" s="8">
        <v>0</v>
      </c>
      <c r="P918" s="5">
        <v>0</v>
      </c>
      <c r="Q918" s="5">
        <v>0</v>
      </c>
      <c r="R918" s="8">
        <v>0</v>
      </c>
      <c r="S918" s="5">
        <v>0</v>
      </c>
      <c r="T918" s="5">
        <v>0</v>
      </c>
      <c r="U918" s="5">
        <v>9891.1381000000001</v>
      </c>
    </row>
    <row r="919" spans="1:21" x14ac:dyDescent="0.25">
      <c r="A919" s="2">
        <v>3113</v>
      </c>
      <c r="B919" s="3" t="s">
        <v>138</v>
      </c>
      <c r="C919" s="3" t="s">
        <v>25</v>
      </c>
      <c r="D919" s="2">
        <v>31074</v>
      </c>
      <c r="E919" s="3" t="s">
        <v>140</v>
      </c>
      <c r="F919" s="2">
        <v>314800</v>
      </c>
      <c r="G919" s="3" t="s">
        <v>51</v>
      </c>
      <c r="H919" s="2">
        <v>4</v>
      </c>
      <c r="I919" s="2">
        <v>6</v>
      </c>
      <c r="J919" s="2">
        <v>1</v>
      </c>
      <c r="K919" s="3" t="s">
        <v>16</v>
      </c>
      <c r="L919" s="8">
        <v>3</v>
      </c>
      <c r="M919" s="5">
        <v>27605.07</v>
      </c>
      <c r="N919" s="5">
        <v>1436.16</v>
      </c>
      <c r="O919" s="8">
        <v>0</v>
      </c>
      <c r="P919" s="5">
        <v>0</v>
      </c>
      <c r="Q919" s="5">
        <v>0</v>
      </c>
      <c r="R919" s="8">
        <v>0</v>
      </c>
      <c r="S919" s="5">
        <v>0</v>
      </c>
      <c r="T919" s="5">
        <v>0</v>
      </c>
      <c r="U919" s="5">
        <v>8272.0617999999995</v>
      </c>
    </row>
    <row r="920" spans="1:21" x14ac:dyDescent="0.25">
      <c r="A920" s="2">
        <v>3113</v>
      </c>
      <c r="B920" s="3" t="s">
        <v>138</v>
      </c>
      <c r="C920" s="3" t="s">
        <v>25</v>
      </c>
      <c r="D920" s="2">
        <v>31074</v>
      </c>
      <c r="E920" s="3" t="s">
        <v>140</v>
      </c>
      <c r="F920" s="2">
        <v>314800</v>
      </c>
      <c r="G920" s="3" t="s">
        <v>51</v>
      </c>
      <c r="H920" s="2">
        <v>4</v>
      </c>
      <c r="I920" s="2">
        <v>6</v>
      </c>
      <c r="J920" s="2">
        <v>3</v>
      </c>
      <c r="K920" s="3" t="s">
        <v>17</v>
      </c>
      <c r="L920" s="8">
        <v>1</v>
      </c>
      <c r="M920" s="5">
        <v>5224.34</v>
      </c>
      <c r="N920" s="5">
        <v>478.72</v>
      </c>
      <c r="O920" s="8">
        <v>0</v>
      </c>
      <c r="P920" s="5">
        <v>0</v>
      </c>
      <c r="Q920" s="5">
        <v>0</v>
      </c>
      <c r="R920" s="8">
        <v>0</v>
      </c>
      <c r="S920" s="5">
        <v>0</v>
      </c>
      <c r="T920" s="5">
        <v>0</v>
      </c>
      <c r="U920" s="5">
        <v>5611.0918000000001</v>
      </c>
    </row>
    <row r="921" spans="1:21" x14ac:dyDescent="0.25">
      <c r="A921" s="2">
        <v>3113</v>
      </c>
      <c r="B921" s="3" t="s">
        <v>138</v>
      </c>
      <c r="C921" s="3" t="s">
        <v>25</v>
      </c>
      <c r="D921" s="2">
        <v>31074</v>
      </c>
      <c r="E921" s="3" t="s">
        <v>140</v>
      </c>
      <c r="F921" s="2">
        <v>316470</v>
      </c>
      <c r="G921" s="3" t="s">
        <v>24</v>
      </c>
      <c r="H921" s="2">
        <v>4</v>
      </c>
      <c r="I921" s="2">
        <v>6</v>
      </c>
      <c r="J921" s="2">
        <v>1</v>
      </c>
      <c r="K921" s="3" t="s">
        <v>16</v>
      </c>
      <c r="L921" s="8">
        <v>2</v>
      </c>
      <c r="M921" s="5">
        <v>9305.1</v>
      </c>
      <c r="N921" s="5">
        <v>957.44</v>
      </c>
      <c r="O921" s="8">
        <v>0</v>
      </c>
      <c r="P921" s="5">
        <v>0</v>
      </c>
      <c r="Q921" s="5">
        <v>0</v>
      </c>
      <c r="R921" s="8">
        <v>0</v>
      </c>
      <c r="S921" s="5">
        <v>0</v>
      </c>
      <c r="T921" s="5">
        <v>0</v>
      </c>
      <c r="U921" s="5">
        <v>8473.6610999999994</v>
      </c>
    </row>
    <row r="922" spans="1:21" x14ac:dyDescent="0.25">
      <c r="A922" s="2">
        <v>3113</v>
      </c>
      <c r="B922" s="3" t="s">
        <v>138</v>
      </c>
      <c r="C922" s="3" t="s">
        <v>25</v>
      </c>
      <c r="D922" s="2">
        <v>31074</v>
      </c>
      <c r="E922" s="3" t="s">
        <v>140</v>
      </c>
      <c r="F922" s="2">
        <v>316470</v>
      </c>
      <c r="G922" s="3" t="s">
        <v>24</v>
      </c>
      <c r="H922" s="2">
        <v>4</v>
      </c>
      <c r="I922" s="2">
        <v>6</v>
      </c>
      <c r="J922" s="2">
        <v>3</v>
      </c>
      <c r="K922" s="3" t="s">
        <v>17</v>
      </c>
      <c r="L922" s="8">
        <v>3</v>
      </c>
      <c r="M922" s="5">
        <v>17793.099999999999</v>
      </c>
      <c r="N922" s="5">
        <v>0</v>
      </c>
      <c r="O922" s="8">
        <v>0</v>
      </c>
      <c r="P922" s="5">
        <v>0</v>
      </c>
      <c r="Q922" s="5">
        <v>0</v>
      </c>
      <c r="R922" s="8">
        <v>0</v>
      </c>
      <c r="S922" s="5">
        <v>0</v>
      </c>
      <c r="T922" s="5">
        <v>0</v>
      </c>
      <c r="U922" s="5">
        <v>5611.0918000000001</v>
      </c>
    </row>
    <row r="923" spans="1:21" x14ac:dyDescent="0.25">
      <c r="A923" s="2">
        <v>3113</v>
      </c>
      <c r="B923" s="3" t="s">
        <v>138</v>
      </c>
      <c r="C923" s="3" t="s">
        <v>25</v>
      </c>
      <c r="D923" s="2">
        <v>31074</v>
      </c>
      <c r="E923" s="3" t="s">
        <v>140</v>
      </c>
      <c r="F923" s="2">
        <v>317020</v>
      </c>
      <c r="G923" s="3" t="s">
        <v>25</v>
      </c>
      <c r="H923" s="2">
        <v>4</v>
      </c>
      <c r="I923" s="2">
        <v>6</v>
      </c>
      <c r="J923" s="2">
        <v>1</v>
      </c>
      <c r="K923" s="3" t="s">
        <v>16</v>
      </c>
      <c r="L923" s="8">
        <v>24</v>
      </c>
      <c r="M923" s="5">
        <v>286534.76</v>
      </c>
      <c r="N923" s="5">
        <v>1436.16</v>
      </c>
      <c r="O923" s="8">
        <v>37</v>
      </c>
      <c r="P923" s="5">
        <v>513787.22820000001</v>
      </c>
      <c r="Q923" s="5">
        <v>23120.425200000001</v>
      </c>
      <c r="R923" s="8">
        <v>43.5</v>
      </c>
      <c r="S923" s="5">
        <v>604047.14639999997</v>
      </c>
      <c r="T923" s="5">
        <v>27182.121599999999</v>
      </c>
      <c r="U923" s="5">
        <v>13886.141299999999</v>
      </c>
    </row>
    <row r="924" spans="1:21" x14ac:dyDescent="0.25">
      <c r="A924" s="2">
        <v>3113</v>
      </c>
      <c r="B924" s="3" t="s">
        <v>138</v>
      </c>
      <c r="C924" s="3" t="s">
        <v>25</v>
      </c>
      <c r="D924" s="2">
        <v>31074</v>
      </c>
      <c r="E924" s="3" t="s">
        <v>140</v>
      </c>
      <c r="F924" s="2">
        <v>317020</v>
      </c>
      <c r="G924" s="3" t="s">
        <v>25</v>
      </c>
      <c r="H924" s="2">
        <v>4</v>
      </c>
      <c r="I924" s="2">
        <v>6</v>
      </c>
      <c r="J924" s="2">
        <v>2</v>
      </c>
      <c r="K924" s="3" t="s">
        <v>22</v>
      </c>
      <c r="L924" s="8">
        <v>2</v>
      </c>
      <c r="M924" s="5">
        <v>3933.81</v>
      </c>
      <c r="N924" s="5">
        <v>0</v>
      </c>
      <c r="O924" s="8">
        <v>10</v>
      </c>
      <c r="P924" s="5">
        <v>25422.152999999998</v>
      </c>
      <c r="Q924" s="5">
        <v>1143.9965999999999</v>
      </c>
      <c r="R924" s="8">
        <v>11.5</v>
      </c>
      <c r="S924" s="5">
        <v>29235.4758</v>
      </c>
      <c r="T924" s="5">
        <v>1315.5966000000001</v>
      </c>
      <c r="U924" s="5">
        <v>2542.2152999999998</v>
      </c>
    </row>
    <row r="925" spans="1:21" x14ac:dyDescent="0.25">
      <c r="A925" s="2">
        <v>3113</v>
      </c>
      <c r="B925" s="3" t="s">
        <v>138</v>
      </c>
      <c r="C925" s="3" t="s">
        <v>25</v>
      </c>
      <c r="D925" s="2">
        <v>31074</v>
      </c>
      <c r="E925" s="3" t="s">
        <v>140</v>
      </c>
      <c r="F925" s="2">
        <v>317020</v>
      </c>
      <c r="G925" s="3" t="s">
        <v>25</v>
      </c>
      <c r="H925" s="2">
        <v>4</v>
      </c>
      <c r="I925" s="2">
        <v>6</v>
      </c>
      <c r="J925" s="2">
        <v>3</v>
      </c>
      <c r="K925" s="3" t="s">
        <v>17</v>
      </c>
      <c r="L925" s="8">
        <v>15</v>
      </c>
      <c r="M925" s="5">
        <v>96314.98</v>
      </c>
      <c r="N925" s="5">
        <v>0</v>
      </c>
      <c r="O925" s="8">
        <v>36.5</v>
      </c>
      <c r="P925" s="5">
        <v>222900.26939999999</v>
      </c>
      <c r="Q925" s="5">
        <v>10030.512000000001</v>
      </c>
      <c r="R925" s="8">
        <v>43</v>
      </c>
      <c r="S925" s="5">
        <v>262594.83779999998</v>
      </c>
      <c r="T925" s="5">
        <v>11816.7678</v>
      </c>
      <c r="U925" s="5">
        <v>6106.8567000000003</v>
      </c>
    </row>
    <row r="926" spans="1:21" x14ac:dyDescent="0.25">
      <c r="A926" s="2">
        <v>3113</v>
      </c>
      <c r="B926" s="3" t="s">
        <v>138</v>
      </c>
      <c r="C926" s="3" t="s">
        <v>25</v>
      </c>
      <c r="D926" s="2">
        <v>31074</v>
      </c>
      <c r="E926" s="3" t="s">
        <v>140</v>
      </c>
      <c r="F926" s="2">
        <v>317020</v>
      </c>
      <c r="G926" s="3" t="s">
        <v>25</v>
      </c>
      <c r="H926" s="2">
        <v>4</v>
      </c>
      <c r="I926" s="2">
        <v>6</v>
      </c>
      <c r="J926" s="2">
        <v>4</v>
      </c>
      <c r="K926" s="3" t="s">
        <v>18</v>
      </c>
      <c r="L926" s="8">
        <v>2</v>
      </c>
      <c r="M926" s="5">
        <v>9561.52</v>
      </c>
      <c r="N926" s="5">
        <v>0</v>
      </c>
      <c r="O926" s="8">
        <v>6.4999999999999991</v>
      </c>
      <c r="P926" s="5">
        <v>33904.686600000001</v>
      </c>
      <c r="Q926" s="5">
        <v>1525.7106000000001</v>
      </c>
      <c r="R926" s="8">
        <v>7.9999999999999991</v>
      </c>
      <c r="S926" s="5">
        <v>41728.845000000001</v>
      </c>
      <c r="T926" s="5">
        <v>1877.7978000000001</v>
      </c>
      <c r="U926" s="5">
        <v>5216.1055999999999</v>
      </c>
    </row>
    <row r="927" spans="1:21" x14ac:dyDescent="0.25">
      <c r="A927" s="2">
        <v>3113</v>
      </c>
      <c r="B927" s="3" t="s">
        <v>138</v>
      </c>
      <c r="C927" s="3" t="s">
        <v>25</v>
      </c>
      <c r="D927" s="2">
        <v>31074</v>
      </c>
      <c r="E927" s="3" t="s">
        <v>140</v>
      </c>
      <c r="F927" s="2">
        <v>317020</v>
      </c>
      <c r="G927" s="3" t="s">
        <v>25</v>
      </c>
      <c r="H927" s="2">
        <v>4</v>
      </c>
      <c r="I927" s="2">
        <v>6</v>
      </c>
      <c r="J927" s="2">
        <v>5</v>
      </c>
      <c r="K927" s="3" t="s">
        <v>20</v>
      </c>
      <c r="L927" s="8">
        <v>1</v>
      </c>
      <c r="M927" s="5">
        <v>4065.27</v>
      </c>
      <c r="N927" s="5">
        <v>0</v>
      </c>
      <c r="O927" s="8">
        <v>3</v>
      </c>
      <c r="P927" s="5">
        <v>15887.2536</v>
      </c>
      <c r="Q927" s="5">
        <v>714.92639999999994</v>
      </c>
      <c r="R927" s="8">
        <v>3.5000000000000004</v>
      </c>
      <c r="S927" s="5">
        <v>18535.129199999999</v>
      </c>
      <c r="T927" s="5">
        <v>834.08100000000002</v>
      </c>
      <c r="U927" s="5">
        <v>5295.7511999999997</v>
      </c>
    </row>
    <row r="928" spans="1:21" x14ac:dyDescent="0.25">
      <c r="A928" s="2">
        <v>3113</v>
      </c>
      <c r="B928" s="3" t="s">
        <v>138</v>
      </c>
      <c r="C928" s="3" t="s">
        <v>25</v>
      </c>
      <c r="D928" s="2">
        <v>31074</v>
      </c>
      <c r="E928" s="3" t="s">
        <v>140</v>
      </c>
      <c r="F928" s="2">
        <v>350550</v>
      </c>
      <c r="G928" s="3" t="s">
        <v>27</v>
      </c>
      <c r="H928" s="2">
        <v>4</v>
      </c>
      <c r="I928" s="2">
        <v>6</v>
      </c>
      <c r="J928" s="2">
        <v>2</v>
      </c>
      <c r="K928" s="3" t="s">
        <v>22</v>
      </c>
      <c r="L928" s="8">
        <v>5</v>
      </c>
      <c r="M928" s="5">
        <v>2147.1999999999998</v>
      </c>
      <c r="N928" s="5">
        <v>0</v>
      </c>
      <c r="O928" s="8">
        <v>0</v>
      </c>
      <c r="P928" s="5">
        <v>0</v>
      </c>
      <c r="Q928" s="5">
        <v>0</v>
      </c>
      <c r="R928" s="8">
        <v>0</v>
      </c>
      <c r="S928" s="5">
        <v>0</v>
      </c>
      <c r="T928" s="5">
        <v>0</v>
      </c>
      <c r="U928" s="5">
        <v>0</v>
      </c>
    </row>
    <row r="929" spans="1:21" x14ac:dyDescent="0.25">
      <c r="A929" s="2">
        <v>3113</v>
      </c>
      <c r="B929" s="3" t="s">
        <v>138</v>
      </c>
      <c r="C929" s="3" t="s">
        <v>25</v>
      </c>
      <c r="D929" s="2">
        <v>31074</v>
      </c>
      <c r="E929" s="3" t="s">
        <v>140</v>
      </c>
      <c r="F929" s="2">
        <v>355030</v>
      </c>
      <c r="G929" s="3" t="s">
        <v>30</v>
      </c>
      <c r="H929" s="2">
        <v>4</v>
      </c>
      <c r="I929" s="2">
        <v>6</v>
      </c>
      <c r="J929" s="2">
        <v>3</v>
      </c>
      <c r="K929" s="3" t="s">
        <v>17</v>
      </c>
      <c r="L929" s="8">
        <v>2</v>
      </c>
      <c r="M929" s="5">
        <v>10067.26</v>
      </c>
      <c r="N929" s="5">
        <v>2543.15</v>
      </c>
      <c r="O929" s="8">
        <v>0</v>
      </c>
      <c r="P929" s="5">
        <v>0</v>
      </c>
      <c r="Q929" s="5">
        <v>0</v>
      </c>
      <c r="R929" s="8">
        <v>0</v>
      </c>
      <c r="S929" s="5">
        <v>0</v>
      </c>
      <c r="T929" s="5">
        <v>0</v>
      </c>
      <c r="U929" s="5">
        <v>0</v>
      </c>
    </row>
    <row r="930" spans="1:21" x14ac:dyDescent="0.25">
      <c r="A930" s="2">
        <v>3113</v>
      </c>
      <c r="B930" s="3" t="s">
        <v>138</v>
      </c>
      <c r="C930" s="3" t="s">
        <v>25</v>
      </c>
      <c r="D930" s="2">
        <v>31075</v>
      </c>
      <c r="E930" s="3" t="s">
        <v>141</v>
      </c>
      <c r="F930" s="2">
        <v>310620</v>
      </c>
      <c r="G930" s="3" t="s">
        <v>15</v>
      </c>
      <c r="H930" s="2">
        <v>4</v>
      </c>
      <c r="I930" s="2">
        <v>6</v>
      </c>
      <c r="J930" s="2">
        <v>1</v>
      </c>
      <c r="K930" s="3" t="s">
        <v>16</v>
      </c>
      <c r="L930" s="8">
        <v>3</v>
      </c>
      <c r="M930" s="5">
        <v>27913.63</v>
      </c>
      <c r="N930" s="5">
        <v>9723.9500000000007</v>
      </c>
      <c r="O930" s="8">
        <v>0</v>
      </c>
      <c r="P930" s="5">
        <v>0</v>
      </c>
      <c r="Q930" s="5">
        <v>0</v>
      </c>
      <c r="R930" s="8">
        <v>0</v>
      </c>
      <c r="S930" s="5">
        <v>0</v>
      </c>
      <c r="T930" s="5">
        <v>0</v>
      </c>
      <c r="U930" s="5">
        <v>11509.7637</v>
      </c>
    </row>
    <row r="931" spans="1:21" x14ac:dyDescent="0.25">
      <c r="A931" s="2">
        <v>3113</v>
      </c>
      <c r="B931" s="3" t="s">
        <v>138</v>
      </c>
      <c r="C931" s="3" t="s">
        <v>25</v>
      </c>
      <c r="D931" s="2">
        <v>31075</v>
      </c>
      <c r="E931" s="3" t="s">
        <v>141</v>
      </c>
      <c r="F931" s="2">
        <v>316470</v>
      </c>
      <c r="G931" s="3" t="s">
        <v>24</v>
      </c>
      <c r="H931" s="2">
        <v>4</v>
      </c>
      <c r="I931" s="2">
        <v>6</v>
      </c>
      <c r="J931" s="2">
        <v>1</v>
      </c>
      <c r="K931" s="3" t="s">
        <v>16</v>
      </c>
      <c r="L931" s="8">
        <v>1</v>
      </c>
      <c r="M931" s="5">
        <v>10041.540000000001</v>
      </c>
      <c r="N931" s="5">
        <v>957.44</v>
      </c>
      <c r="O931" s="8">
        <v>0</v>
      </c>
      <c r="P931" s="5">
        <v>0</v>
      </c>
      <c r="Q931" s="5">
        <v>0</v>
      </c>
      <c r="R931" s="8">
        <v>0</v>
      </c>
      <c r="S931" s="5">
        <v>0</v>
      </c>
      <c r="T931" s="5">
        <v>0</v>
      </c>
      <c r="U931" s="5">
        <v>8473.6610999999994</v>
      </c>
    </row>
    <row r="932" spans="1:21" x14ac:dyDescent="0.25">
      <c r="A932" s="2">
        <v>3113</v>
      </c>
      <c r="B932" s="3" t="s">
        <v>138</v>
      </c>
      <c r="C932" s="3" t="s">
        <v>25</v>
      </c>
      <c r="D932" s="2">
        <v>31075</v>
      </c>
      <c r="E932" s="3" t="s">
        <v>141</v>
      </c>
      <c r="F932" s="2">
        <v>317020</v>
      </c>
      <c r="G932" s="3" t="s">
        <v>25</v>
      </c>
      <c r="H932" s="2">
        <v>4</v>
      </c>
      <c r="I932" s="2">
        <v>6</v>
      </c>
      <c r="J932" s="2">
        <v>1</v>
      </c>
      <c r="K932" s="3" t="s">
        <v>16</v>
      </c>
      <c r="L932" s="8">
        <v>139</v>
      </c>
      <c r="M932" s="5">
        <v>1664723.25</v>
      </c>
      <c r="N932" s="5">
        <v>19762.11</v>
      </c>
      <c r="O932" s="8">
        <v>163.5</v>
      </c>
      <c r="P932" s="5">
        <v>2270384.1024000002</v>
      </c>
      <c r="Q932" s="5">
        <v>102167.28479999999</v>
      </c>
      <c r="R932" s="8">
        <v>192.50000000000003</v>
      </c>
      <c r="S932" s="5">
        <v>2673082.2000000002</v>
      </c>
      <c r="T932" s="5">
        <v>120288.69899999999</v>
      </c>
      <c r="U932" s="5">
        <v>13886.141299999999</v>
      </c>
    </row>
    <row r="933" spans="1:21" x14ac:dyDescent="0.25">
      <c r="A933" s="2">
        <v>3113</v>
      </c>
      <c r="B933" s="3" t="s">
        <v>138</v>
      </c>
      <c r="C933" s="3" t="s">
        <v>25</v>
      </c>
      <c r="D933" s="2">
        <v>31075</v>
      </c>
      <c r="E933" s="3" t="s">
        <v>141</v>
      </c>
      <c r="F933" s="2">
        <v>317020</v>
      </c>
      <c r="G933" s="3" t="s">
        <v>25</v>
      </c>
      <c r="H933" s="2">
        <v>4</v>
      </c>
      <c r="I933" s="2">
        <v>6</v>
      </c>
      <c r="J933" s="2">
        <v>2</v>
      </c>
      <c r="K933" s="3" t="s">
        <v>22</v>
      </c>
      <c r="L933" s="8">
        <v>44</v>
      </c>
      <c r="M933" s="5">
        <v>166581.03</v>
      </c>
      <c r="N933" s="5">
        <v>114188.21</v>
      </c>
      <c r="O933" s="8">
        <v>43.5</v>
      </c>
      <c r="P933" s="5">
        <v>110586.3654</v>
      </c>
      <c r="Q933" s="5">
        <v>4976.3861999999999</v>
      </c>
      <c r="R933" s="8">
        <v>51</v>
      </c>
      <c r="S933" s="5">
        <v>129652.9806</v>
      </c>
      <c r="T933" s="5">
        <v>5834.3843999999999</v>
      </c>
      <c r="U933" s="5">
        <v>2542.2152999999998</v>
      </c>
    </row>
    <row r="934" spans="1:21" x14ac:dyDescent="0.25">
      <c r="A934" s="2">
        <v>3113</v>
      </c>
      <c r="B934" s="3" t="s">
        <v>138</v>
      </c>
      <c r="C934" s="3" t="s">
        <v>25</v>
      </c>
      <c r="D934" s="2">
        <v>31075</v>
      </c>
      <c r="E934" s="3" t="s">
        <v>141</v>
      </c>
      <c r="F934" s="2">
        <v>317020</v>
      </c>
      <c r="G934" s="3" t="s">
        <v>25</v>
      </c>
      <c r="H934" s="2">
        <v>4</v>
      </c>
      <c r="I934" s="2">
        <v>6</v>
      </c>
      <c r="J934" s="2">
        <v>3</v>
      </c>
      <c r="K934" s="3" t="s">
        <v>17</v>
      </c>
      <c r="L934" s="8">
        <v>215</v>
      </c>
      <c r="M934" s="5">
        <v>1376195.45</v>
      </c>
      <c r="N934" s="5">
        <v>6881.54</v>
      </c>
      <c r="O934" s="8">
        <v>163</v>
      </c>
      <c r="P934" s="5">
        <v>995417.64240000001</v>
      </c>
      <c r="Q934" s="5">
        <v>44793.793799999999</v>
      </c>
      <c r="R934" s="8">
        <v>192</v>
      </c>
      <c r="S934" s="5">
        <v>1172516.4864000001</v>
      </c>
      <c r="T934" s="5">
        <v>52763.241600000001</v>
      </c>
      <c r="U934" s="5">
        <v>6106.8567000000003</v>
      </c>
    </row>
    <row r="935" spans="1:21" x14ac:dyDescent="0.25">
      <c r="A935" s="2">
        <v>3113</v>
      </c>
      <c r="B935" s="3" t="s">
        <v>138</v>
      </c>
      <c r="C935" s="3" t="s">
        <v>25</v>
      </c>
      <c r="D935" s="2">
        <v>31075</v>
      </c>
      <c r="E935" s="3" t="s">
        <v>141</v>
      </c>
      <c r="F935" s="2">
        <v>317020</v>
      </c>
      <c r="G935" s="3" t="s">
        <v>25</v>
      </c>
      <c r="H935" s="2">
        <v>4</v>
      </c>
      <c r="I935" s="2">
        <v>6</v>
      </c>
      <c r="J935" s="2">
        <v>4</v>
      </c>
      <c r="K935" s="3" t="s">
        <v>18</v>
      </c>
      <c r="L935" s="8">
        <v>24</v>
      </c>
      <c r="M935" s="5">
        <v>82124.58</v>
      </c>
      <c r="N935" s="5">
        <v>11444.17</v>
      </c>
      <c r="O935" s="8">
        <v>29.500000000000004</v>
      </c>
      <c r="P935" s="5">
        <v>153875.11499999999</v>
      </c>
      <c r="Q935" s="5">
        <v>6924.3804</v>
      </c>
      <c r="R935" s="8">
        <v>35</v>
      </c>
      <c r="S935" s="5">
        <v>182563.69620000001</v>
      </c>
      <c r="T935" s="5">
        <v>8215.3662000000004</v>
      </c>
      <c r="U935" s="5">
        <v>5216.1055999999999</v>
      </c>
    </row>
    <row r="936" spans="1:21" x14ac:dyDescent="0.25">
      <c r="A936" s="2">
        <v>3113</v>
      </c>
      <c r="B936" s="3" t="s">
        <v>138</v>
      </c>
      <c r="C936" s="3" t="s">
        <v>25</v>
      </c>
      <c r="D936" s="2">
        <v>31075</v>
      </c>
      <c r="E936" s="3" t="s">
        <v>141</v>
      </c>
      <c r="F936" s="2">
        <v>317020</v>
      </c>
      <c r="G936" s="3" t="s">
        <v>25</v>
      </c>
      <c r="H936" s="2">
        <v>4</v>
      </c>
      <c r="I936" s="2">
        <v>6</v>
      </c>
      <c r="J936" s="2">
        <v>5</v>
      </c>
      <c r="K936" s="3" t="s">
        <v>20</v>
      </c>
      <c r="L936" s="8">
        <v>13</v>
      </c>
      <c r="M936" s="5">
        <v>76444.97</v>
      </c>
      <c r="N936" s="5">
        <v>0</v>
      </c>
      <c r="O936" s="8">
        <v>12.500000000000002</v>
      </c>
      <c r="P936" s="5">
        <v>66196.89</v>
      </c>
      <c r="Q936" s="5">
        <v>2978.8602000000001</v>
      </c>
      <c r="R936" s="8">
        <v>14.499999999999998</v>
      </c>
      <c r="S936" s="5">
        <v>76788.392399999997</v>
      </c>
      <c r="T936" s="5">
        <v>3455.4774000000002</v>
      </c>
      <c r="U936" s="5">
        <v>5295.7511999999997</v>
      </c>
    </row>
    <row r="937" spans="1:21" x14ac:dyDescent="0.25">
      <c r="A937" s="2">
        <v>3113</v>
      </c>
      <c r="B937" s="3" t="s">
        <v>138</v>
      </c>
      <c r="C937" s="3" t="s">
        <v>25</v>
      </c>
      <c r="D937" s="2">
        <v>31075</v>
      </c>
      <c r="E937" s="3" t="s">
        <v>141</v>
      </c>
      <c r="F937" s="2">
        <v>350550</v>
      </c>
      <c r="G937" s="3" t="s">
        <v>27</v>
      </c>
      <c r="H937" s="2">
        <v>4</v>
      </c>
      <c r="I937" s="2">
        <v>6</v>
      </c>
      <c r="J937" s="2">
        <v>2</v>
      </c>
      <c r="K937" s="3" t="s">
        <v>22</v>
      </c>
      <c r="L937" s="8">
        <v>4</v>
      </c>
      <c r="M937" s="5">
        <v>1812.36</v>
      </c>
      <c r="N937" s="5">
        <v>0</v>
      </c>
      <c r="O937" s="8">
        <v>0</v>
      </c>
      <c r="P937" s="5">
        <v>0</v>
      </c>
      <c r="Q937" s="5">
        <v>0</v>
      </c>
      <c r="R937" s="8">
        <v>0</v>
      </c>
      <c r="S937" s="5">
        <v>0</v>
      </c>
      <c r="T937" s="5">
        <v>0</v>
      </c>
      <c r="U937" s="5">
        <v>0</v>
      </c>
    </row>
    <row r="938" spans="1:21" x14ac:dyDescent="0.25">
      <c r="A938" s="2">
        <v>3113</v>
      </c>
      <c r="B938" s="3" t="s">
        <v>138</v>
      </c>
      <c r="C938" s="3" t="s">
        <v>25</v>
      </c>
      <c r="D938" s="2">
        <v>31075</v>
      </c>
      <c r="E938" s="3" t="s">
        <v>141</v>
      </c>
      <c r="F938" s="2">
        <v>354980</v>
      </c>
      <c r="G938" s="3" t="s">
        <v>137</v>
      </c>
      <c r="H938" s="2">
        <v>4</v>
      </c>
      <c r="I938" s="2">
        <v>6</v>
      </c>
      <c r="J938" s="2">
        <v>2</v>
      </c>
      <c r="K938" s="3" t="s">
        <v>22</v>
      </c>
      <c r="L938" s="8">
        <v>3</v>
      </c>
      <c r="M938" s="5">
        <v>1303.26</v>
      </c>
      <c r="N938" s="5">
        <v>0</v>
      </c>
      <c r="O938" s="8">
        <v>0</v>
      </c>
      <c r="P938" s="5">
        <v>0</v>
      </c>
      <c r="Q938" s="5">
        <v>0</v>
      </c>
      <c r="R938" s="8">
        <v>0</v>
      </c>
      <c r="S938" s="5">
        <v>0</v>
      </c>
      <c r="T938" s="5">
        <v>0</v>
      </c>
      <c r="U938" s="5">
        <v>0</v>
      </c>
    </row>
    <row r="939" spans="1:21" x14ac:dyDescent="0.25">
      <c r="A939" s="2">
        <v>3113</v>
      </c>
      <c r="B939" s="3" t="s">
        <v>138</v>
      </c>
      <c r="C939" s="3" t="s">
        <v>25</v>
      </c>
      <c r="D939" s="2">
        <v>31075</v>
      </c>
      <c r="E939" s="3" t="s">
        <v>141</v>
      </c>
      <c r="F939" s="2">
        <v>355030</v>
      </c>
      <c r="G939" s="3" t="s">
        <v>30</v>
      </c>
      <c r="H939" s="2">
        <v>4</v>
      </c>
      <c r="I939" s="2">
        <v>6</v>
      </c>
      <c r="J939" s="2">
        <v>1</v>
      </c>
      <c r="K939" s="3" t="s">
        <v>16</v>
      </c>
      <c r="L939" s="8">
        <v>2</v>
      </c>
      <c r="M939" s="5">
        <v>19455.310000000001</v>
      </c>
      <c r="N939" s="5">
        <v>9663.9699999999993</v>
      </c>
      <c r="O939" s="8">
        <v>0</v>
      </c>
      <c r="P939" s="5">
        <v>0</v>
      </c>
      <c r="Q939" s="5">
        <v>0</v>
      </c>
      <c r="R939" s="8">
        <v>0</v>
      </c>
      <c r="S939" s="5">
        <v>0</v>
      </c>
      <c r="T939" s="5">
        <v>0</v>
      </c>
      <c r="U939" s="5">
        <v>0</v>
      </c>
    </row>
    <row r="940" spans="1:21" x14ac:dyDescent="0.25">
      <c r="A940" s="2">
        <v>3113</v>
      </c>
      <c r="B940" s="3" t="s">
        <v>138</v>
      </c>
      <c r="C940" s="3" t="s">
        <v>25</v>
      </c>
      <c r="D940" s="2">
        <v>31075</v>
      </c>
      <c r="E940" s="3" t="s">
        <v>141</v>
      </c>
      <c r="F940" s="2">
        <v>355030</v>
      </c>
      <c r="G940" s="3" t="s">
        <v>30</v>
      </c>
      <c r="H940" s="2">
        <v>4</v>
      </c>
      <c r="I940" s="2">
        <v>6</v>
      </c>
      <c r="J940" s="2">
        <v>2</v>
      </c>
      <c r="K940" s="3" t="s">
        <v>22</v>
      </c>
      <c r="L940" s="8">
        <v>2</v>
      </c>
      <c r="M940" s="5">
        <v>1025.1199999999999</v>
      </c>
      <c r="N940" s="5">
        <v>0</v>
      </c>
      <c r="O940" s="8">
        <v>0</v>
      </c>
      <c r="P940" s="5">
        <v>0</v>
      </c>
      <c r="Q940" s="5">
        <v>0</v>
      </c>
      <c r="R940" s="8">
        <v>0</v>
      </c>
      <c r="S940" s="5">
        <v>0</v>
      </c>
      <c r="T940" s="5">
        <v>0</v>
      </c>
      <c r="U940" s="5">
        <v>0</v>
      </c>
    </row>
    <row r="941" spans="1:21" x14ac:dyDescent="0.25">
      <c r="A941" s="2">
        <v>3113</v>
      </c>
      <c r="B941" s="3" t="s">
        <v>138</v>
      </c>
      <c r="C941" s="3" t="s">
        <v>25</v>
      </c>
      <c r="D941" s="2">
        <v>31075</v>
      </c>
      <c r="E941" s="3" t="s">
        <v>141</v>
      </c>
      <c r="F941" s="2">
        <v>355030</v>
      </c>
      <c r="G941" s="3" t="s">
        <v>30</v>
      </c>
      <c r="H941" s="2">
        <v>4</v>
      </c>
      <c r="I941" s="2">
        <v>6</v>
      </c>
      <c r="J941" s="2">
        <v>3</v>
      </c>
      <c r="K941" s="3" t="s">
        <v>17</v>
      </c>
      <c r="L941" s="8">
        <v>1</v>
      </c>
      <c r="M941" s="5">
        <v>7524</v>
      </c>
      <c r="N941" s="5">
        <v>0</v>
      </c>
      <c r="O941" s="8">
        <v>0</v>
      </c>
      <c r="P941" s="5">
        <v>0</v>
      </c>
      <c r="Q941" s="5">
        <v>0</v>
      </c>
      <c r="R941" s="8">
        <v>0</v>
      </c>
      <c r="S941" s="5">
        <v>0</v>
      </c>
      <c r="T941" s="5">
        <v>0</v>
      </c>
      <c r="U941" s="5">
        <v>0</v>
      </c>
    </row>
    <row r="942" spans="1:21" x14ac:dyDescent="0.25">
      <c r="A942" s="2">
        <v>3113</v>
      </c>
      <c r="B942" s="3" t="s">
        <v>138</v>
      </c>
      <c r="C942" s="3" t="s">
        <v>25</v>
      </c>
      <c r="D942" s="2">
        <v>31075</v>
      </c>
      <c r="E942" s="3" t="s">
        <v>141</v>
      </c>
      <c r="F942" s="2">
        <v>355030</v>
      </c>
      <c r="G942" s="3" t="s">
        <v>30</v>
      </c>
      <c r="H942" s="2">
        <v>4</v>
      </c>
      <c r="I942" s="2">
        <v>6</v>
      </c>
      <c r="J942" s="2">
        <v>4</v>
      </c>
      <c r="K942" s="3" t="s">
        <v>18</v>
      </c>
      <c r="L942" s="8">
        <v>2</v>
      </c>
      <c r="M942" s="5">
        <v>13298.84</v>
      </c>
      <c r="N942" s="5">
        <v>0</v>
      </c>
      <c r="O942" s="8">
        <v>0</v>
      </c>
      <c r="P942" s="5">
        <v>0</v>
      </c>
      <c r="Q942" s="5">
        <v>0</v>
      </c>
      <c r="R942" s="8">
        <v>0</v>
      </c>
      <c r="S942" s="5">
        <v>0</v>
      </c>
      <c r="T942" s="5">
        <v>0</v>
      </c>
      <c r="U942" s="5">
        <v>0</v>
      </c>
    </row>
    <row r="943" spans="1:21" x14ac:dyDescent="0.25">
      <c r="A943" s="2">
        <v>3113</v>
      </c>
      <c r="B943" s="3" t="s">
        <v>138</v>
      </c>
      <c r="C943" s="3" t="s">
        <v>25</v>
      </c>
      <c r="D943" s="2">
        <v>31075</v>
      </c>
      <c r="E943" s="3" t="s">
        <v>141</v>
      </c>
      <c r="F943" s="2">
        <v>520870</v>
      </c>
      <c r="G943" s="3" t="s">
        <v>142</v>
      </c>
      <c r="H943" s="2">
        <v>4</v>
      </c>
      <c r="I943" s="2">
        <v>6</v>
      </c>
      <c r="J943" s="2">
        <v>3</v>
      </c>
      <c r="K943" s="3" t="s">
        <v>17</v>
      </c>
      <c r="L943" s="8">
        <v>1</v>
      </c>
      <c r="M943" s="5">
        <v>5213.32</v>
      </c>
      <c r="N943" s="5">
        <v>0</v>
      </c>
      <c r="O943" s="8">
        <v>0</v>
      </c>
      <c r="P943" s="5">
        <v>0</v>
      </c>
      <c r="Q943" s="5">
        <v>0</v>
      </c>
      <c r="R943" s="8">
        <v>0</v>
      </c>
      <c r="S943" s="5">
        <v>0</v>
      </c>
      <c r="T943" s="5">
        <v>0</v>
      </c>
      <c r="U943" s="5">
        <v>0</v>
      </c>
    </row>
    <row r="944" spans="1:21" x14ac:dyDescent="0.25">
      <c r="L944" s="9">
        <f>SUM(L2:L943)</f>
        <v>10465</v>
      </c>
      <c r="M944" s="6">
        <f t="shared" ref="M944:U944" si="0">SUM(M2:M943)</f>
        <v>74690714.90000011</v>
      </c>
      <c r="N944" s="6">
        <f t="shared" si="0"/>
        <v>11589378.710000006</v>
      </c>
      <c r="O944" s="9">
        <f t="shared" si="0"/>
        <v>9855</v>
      </c>
      <c r="P944" s="6">
        <f t="shared" si="0"/>
        <v>71198138.179800093</v>
      </c>
      <c r="Q944" s="6">
        <f t="shared" si="0"/>
        <v>3203916.2081999974</v>
      </c>
      <c r="R944" s="9">
        <f t="shared" si="0"/>
        <v>11592</v>
      </c>
      <c r="S944" s="6">
        <f t="shared" si="0"/>
        <v>83754304.08359994</v>
      </c>
      <c r="T944" s="6">
        <f t="shared" si="0"/>
        <v>3768943.6728000008</v>
      </c>
      <c r="U944" s="6">
        <f t="shared" si="0"/>
        <v>4885334.7841999847</v>
      </c>
    </row>
  </sheetData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T47"/>
  <sheetViews>
    <sheetView zoomScale="90" zoomScaleNormal="90" workbookViewId="0">
      <selection activeCell="I4" sqref="I4"/>
    </sheetView>
  </sheetViews>
  <sheetFormatPr defaultRowHeight="15" x14ac:dyDescent="0.25"/>
  <cols>
    <col min="2" max="2" width="23.42578125" customWidth="1"/>
    <col min="3" max="4" width="14.5703125" customWidth="1"/>
    <col min="5" max="5" width="15.140625" customWidth="1"/>
    <col min="6" max="6" width="12.5703125" customWidth="1"/>
    <col min="7" max="7" width="15" customWidth="1"/>
    <col min="8" max="8" width="14.42578125" customWidth="1"/>
    <col min="9" max="9" width="14.140625" customWidth="1"/>
    <col min="10" max="10" width="11.7109375" customWidth="1"/>
    <col min="11" max="11" width="12" customWidth="1"/>
    <col min="12" max="12" width="17" customWidth="1"/>
    <col min="13" max="13" width="11.7109375" customWidth="1"/>
    <col min="14" max="14" width="11.28515625" customWidth="1"/>
  </cols>
  <sheetData>
    <row r="2" spans="2:9" x14ac:dyDescent="0.25">
      <c r="C2" s="62" t="s">
        <v>306</v>
      </c>
      <c r="F2" s="75"/>
      <c r="G2" s="75"/>
      <c r="H2" s="75"/>
    </row>
    <row r="3" spans="2:9" ht="45" x14ac:dyDescent="0.25">
      <c r="B3" s="62" t="s">
        <v>293</v>
      </c>
      <c r="C3" s="64" t="s">
        <v>307</v>
      </c>
      <c r="D3" s="64" t="s">
        <v>308</v>
      </c>
      <c r="F3" s="75" t="s">
        <v>309</v>
      </c>
      <c r="G3" s="74" t="s">
        <v>307</v>
      </c>
      <c r="H3" s="74" t="s">
        <v>308</v>
      </c>
      <c r="I3" s="75" t="s">
        <v>310</v>
      </c>
    </row>
    <row r="4" spans="2:9" x14ac:dyDescent="0.25">
      <c r="B4" s="63" t="s">
        <v>15</v>
      </c>
      <c r="C4" s="72">
        <v>2508</v>
      </c>
      <c r="D4" s="60">
        <v>3314.5</v>
      </c>
      <c r="F4" t="s">
        <v>71</v>
      </c>
      <c r="G4" s="61">
        <v>203</v>
      </c>
      <c r="H4" s="77">
        <v>534.5</v>
      </c>
      <c r="I4" s="76">
        <f t="shared" ref="I4:I23" si="0">G4/H4</f>
        <v>0.37979420018709076</v>
      </c>
    </row>
    <row r="5" spans="2:9" x14ac:dyDescent="0.25">
      <c r="B5" s="63" t="s">
        <v>48</v>
      </c>
      <c r="C5" s="72">
        <v>511</v>
      </c>
      <c r="D5" s="60">
        <v>435</v>
      </c>
      <c r="F5" t="s">
        <v>82</v>
      </c>
      <c r="G5" s="61">
        <v>170</v>
      </c>
      <c r="H5" s="77">
        <v>395</v>
      </c>
      <c r="I5" s="76">
        <f t="shared" si="0"/>
        <v>0.43037974683544306</v>
      </c>
    </row>
    <row r="6" spans="2:9" x14ac:dyDescent="0.25">
      <c r="B6" s="63" t="s">
        <v>73</v>
      </c>
      <c r="C6" s="72">
        <v>519</v>
      </c>
      <c r="D6" s="60">
        <v>682.5</v>
      </c>
      <c r="F6" t="s">
        <v>51</v>
      </c>
      <c r="G6" s="61">
        <v>236</v>
      </c>
      <c r="H6" s="77">
        <v>381</v>
      </c>
      <c r="I6" s="76">
        <f t="shared" si="0"/>
        <v>0.61942257217847774</v>
      </c>
    </row>
    <row r="7" spans="2:9" x14ac:dyDescent="0.25">
      <c r="B7" s="63" t="s">
        <v>82</v>
      </c>
      <c r="C7" s="72">
        <v>170</v>
      </c>
      <c r="D7" s="60">
        <v>395</v>
      </c>
      <c r="F7" t="s">
        <v>67</v>
      </c>
      <c r="G7" s="61">
        <v>110</v>
      </c>
      <c r="H7" s="77">
        <v>172</v>
      </c>
      <c r="I7" s="76">
        <f t="shared" si="0"/>
        <v>0.63953488372093026</v>
      </c>
    </row>
    <row r="8" spans="2:9" x14ac:dyDescent="0.25">
      <c r="B8" s="63" t="s">
        <v>55</v>
      </c>
      <c r="C8" s="72">
        <v>417</v>
      </c>
      <c r="D8" s="60">
        <v>459</v>
      </c>
      <c r="F8" t="s">
        <v>76</v>
      </c>
      <c r="G8" s="61">
        <v>348</v>
      </c>
      <c r="H8" s="77">
        <v>472.5</v>
      </c>
      <c r="I8" s="76">
        <f t="shared" si="0"/>
        <v>0.73650793650793656</v>
      </c>
    </row>
    <row r="9" spans="2:9" x14ac:dyDescent="0.25">
      <c r="B9" s="63" t="s">
        <v>67</v>
      </c>
      <c r="C9" s="72">
        <v>110</v>
      </c>
      <c r="D9" s="60">
        <v>172</v>
      </c>
      <c r="F9" t="s">
        <v>15</v>
      </c>
      <c r="G9" s="61">
        <v>2508</v>
      </c>
      <c r="H9" s="77">
        <v>3314.5</v>
      </c>
      <c r="I9" s="76">
        <f t="shared" si="0"/>
        <v>0.7566752149645497</v>
      </c>
    </row>
    <row r="10" spans="2:9" x14ac:dyDescent="0.25">
      <c r="B10" s="63" t="s">
        <v>43</v>
      </c>
      <c r="C10" s="72">
        <v>626</v>
      </c>
      <c r="D10" s="60">
        <v>448</v>
      </c>
      <c r="F10" t="s">
        <v>73</v>
      </c>
      <c r="G10" s="61">
        <v>519</v>
      </c>
      <c r="H10" s="77">
        <v>682.5</v>
      </c>
      <c r="I10" s="76">
        <f t="shared" si="0"/>
        <v>0.7604395604395604</v>
      </c>
    </row>
    <row r="11" spans="2:9" x14ac:dyDescent="0.25">
      <c r="B11" s="63" t="s">
        <v>69</v>
      </c>
      <c r="C11" s="72">
        <v>1000</v>
      </c>
      <c r="D11" s="60">
        <v>934</v>
      </c>
      <c r="F11" t="s">
        <v>25</v>
      </c>
      <c r="G11" s="61">
        <v>553</v>
      </c>
      <c r="H11" s="77">
        <v>700.5</v>
      </c>
      <c r="I11" s="76">
        <f t="shared" si="0"/>
        <v>0.78943611705924344</v>
      </c>
    </row>
    <row r="12" spans="2:9" x14ac:dyDescent="0.25">
      <c r="B12" s="63" t="s">
        <v>76</v>
      </c>
      <c r="C12" s="72">
        <v>348</v>
      </c>
      <c r="D12" s="60">
        <v>472.5</v>
      </c>
      <c r="F12" t="s">
        <v>65</v>
      </c>
      <c r="G12" s="61">
        <v>277</v>
      </c>
      <c r="H12" s="77">
        <v>349.5</v>
      </c>
      <c r="I12" s="76">
        <f t="shared" si="0"/>
        <v>0.79256080114449212</v>
      </c>
    </row>
    <row r="13" spans="2:9" x14ac:dyDescent="0.25">
      <c r="B13" s="63" t="s">
        <v>13</v>
      </c>
      <c r="C13" s="72">
        <v>258</v>
      </c>
      <c r="D13" s="60">
        <v>160</v>
      </c>
      <c r="F13" s="78" t="s">
        <v>302</v>
      </c>
      <c r="G13" s="61">
        <v>10233</v>
      </c>
      <c r="H13" s="77">
        <v>11592</v>
      </c>
      <c r="I13" s="76">
        <f t="shared" si="0"/>
        <v>0.88276397515527949</v>
      </c>
    </row>
    <row r="14" spans="2:9" x14ac:dyDescent="0.25">
      <c r="B14" s="63" t="s">
        <v>31</v>
      </c>
      <c r="C14" s="72">
        <v>484</v>
      </c>
      <c r="D14" s="60">
        <v>338.5</v>
      </c>
      <c r="F14" t="s">
        <v>55</v>
      </c>
      <c r="G14" s="61">
        <v>417</v>
      </c>
      <c r="H14" s="77">
        <v>459</v>
      </c>
      <c r="I14" s="76">
        <f t="shared" si="0"/>
        <v>0.90849673202614378</v>
      </c>
    </row>
    <row r="15" spans="2:9" x14ac:dyDescent="0.25">
      <c r="B15" s="63" t="s">
        <v>51</v>
      </c>
      <c r="C15" s="72">
        <v>236</v>
      </c>
      <c r="D15" s="60">
        <v>381</v>
      </c>
      <c r="F15" t="s">
        <v>90</v>
      </c>
      <c r="G15" s="61">
        <v>369</v>
      </c>
      <c r="H15" s="77">
        <v>391</v>
      </c>
      <c r="I15" s="76">
        <f t="shared" si="0"/>
        <v>0.94373401534526857</v>
      </c>
    </row>
    <row r="16" spans="2:9" x14ac:dyDescent="0.25">
      <c r="B16" s="63" t="s">
        <v>90</v>
      </c>
      <c r="C16" s="72">
        <v>369</v>
      </c>
      <c r="D16" s="60">
        <v>391</v>
      </c>
      <c r="F16" t="s">
        <v>69</v>
      </c>
      <c r="G16" s="61">
        <v>1000</v>
      </c>
      <c r="H16" s="77">
        <v>934</v>
      </c>
      <c r="I16" s="76">
        <f t="shared" si="0"/>
        <v>1.0706638115631693</v>
      </c>
    </row>
    <row r="17" spans="2:20" x14ac:dyDescent="0.25">
      <c r="B17" s="63" t="s">
        <v>23</v>
      </c>
      <c r="C17" s="72">
        <v>612</v>
      </c>
      <c r="D17" s="60">
        <v>522</v>
      </c>
      <c r="F17" t="s">
        <v>26</v>
      </c>
      <c r="G17" s="61">
        <v>550</v>
      </c>
      <c r="H17" s="77">
        <v>499</v>
      </c>
      <c r="I17" s="76">
        <f t="shared" si="0"/>
        <v>1.1022044088176353</v>
      </c>
    </row>
    <row r="18" spans="2:20" x14ac:dyDescent="0.25">
      <c r="B18" s="63" t="s">
        <v>65</v>
      </c>
      <c r="C18" s="72">
        <v>277</v>
      </c>
      <c r="D18" s="60">
        <v>349.5</v>
      </c>
      <c r="F18" t="s">
        <v>23</v>
      </c>
      <c r="G18" s="61">
        <v>612</v>
      </c>
      <c r="H18" s="77">
        <v>522</v>
      </c>
      <c r="I18" s="76">
        <f t="shared" si="0"/>
        <v>1.1724137931034482</v>
      </c>
    </row>
    <row r="19" spans="2:20" x14ac:dyDescent="0.25">
      <c r="B19" s="63" t="s">
        <v>71</v>
      </c>
      <c r="C19" s="72">
        <v>203</v>
      </c>
      <c r="D19" s="60">
        <v>534.5</v>
      </c>
      <c r="F19" t="s">
        <v>48</v>
      </c>
      <c r="G19" s="61">
        <v>511</v>
      </c>
      <c r="H19" s="77">
        <v>435</v>
      </c>
      <c r="I19" s="76">
        <f t="shared" si="0"/>
        <v>1.174712643678161</v>
      </c>
    </row>
    <row r="20" spans="2:20" x14ac:dyDescent="0.25">
      <c r="B20" s="63" t="s">
        <v>114</v>
      </c>
      <c r="C20" s="72">
        <v>482</v>
      </c>
      <c r="D20" s="60">
        <v>403.5</v>
      </c>
      <c r="F20" t="s">
        <v>114</v>
      </c>
      <c r="G20" s="61">
        <v>482</v>
      </c>
      <c r="H20" s="77">
        <v>403.5</v>
      </c>
      <c r="I20" s="76">
        <f t="shared" si="0"/>
        <v>1.19454770755886</v>
      </c>
    </row>
    <row r="21" spans="2:20" x14ac:dyDescent="0.25">
      <c r="B21" s="63" t="s">
        <v>25</v>
      </c>
      <c r="C21" s="72">
        <v>553</v>
      </c>
      <c r="D21" s="60">
        <v>700.5</v>
      </c>
      <c r="F21" t="s">
        <v>43</v>
      </c>
      <c r="G21" s="61">
        <v>626</v>
      </c>
      <c r="H21" s="77">
        <v>448</v>
      </c>
      <c r="I21" s="76">
        <f t="shared" si="0"/>
        <v>1.3973214285714286</v>
      </c>
    </row>
    <row r="22" spans="2:20" x14ac:dyDescent="0.25">
      <c r="B22" s="63" t="s">
        <v>26</v>
      </c>
      <c r="C22" s="72">
        <v>550</v>
      </c>
      <c r="D22" s="60">
        <v>499</v>
      </c>
      <c r="F22" t="s">
        <v>31</v>
      </c>
      <c r="G22" s="61">
        <v>484</v>
      </c>
      <c r="H22" s="77">
        <v>338.5</v>
      </c>
      <c r="I22" s="76">
        <f t="shared" si="0"/>
        <v>1.429837518463811</v>
      </c>
    </row>
    <row r="23" spans="2:20" x14ac:dyDescent="0.25">
      <c r="B23" s="63" t="s">
        <v>320</v>
      </c>
      <c r="C23" s="72">
        <v>10233</v>
      </c>
      <c r="D23" s="72">
        <v>11592</v>
      </c>
      <c r="F23" t="s">
        <v>13</v>
      </c>
      <c r="G23" s="61">
        <v>258</v>
      </c>
      <c r="H23" s="77">
        <v>160</v>
      </c>
      <c r="I23" s="76">
        <f t="shared" si="0"/>
        <v>1.6125</v>
      </c>
    </row>
    <row r="26" spans="2:20" x14ac:dyDescent="0.25">
      <c r="C26" s="70" t="s">
        <v>276</v>
      </c>
      <c r="D26" s="70"/>
      <c r="F26" s="70" t="s">
        <v>280</v>
      </c>
      <c r="G26" s="70"/>
      <c r="I26" t="s">
        <v>277</v>
      </c>
      <c r="L26" t="s">
        <v>278</v>
      </c>
      <c r="O26" t="s">
        <v>279</v>
      </c>
    </row>
    <row r="27" spans="2:20" s="74" customFormat="1" ht="75" x14ac:dyDescent="0.25">
      <c r="B27" s="79" t="s">
        <v>309</v>
      </c>
      <c r="C27" s="79" t="s">
        <v>307</v>
      </c>
      <c r="D27" s="79" t="s">
        <v>308</v>
      </c>
      <c r="E27" s="79" t="s">
        <v>310</v>
      </c>
      <c r="F27" s="79" t="s">
        <v>307</v>
      </c>
      <c r="G27" s="79" t="s">
        <v>308</v>
      </c>
      <c r="H27" s="79" t="s">
        <v>310</v>
      </c>
      <c r="I27" s="79" t="s">
        <v>307</v>
      </c>
      <c r="J27" s="79" t="s">
        <v>308</v>
      </c>
      <c r="K27" s="79" t="s">
        <v>310</v>
      </c>
      <c r="L27" s="79" t="s">
        <v>307</v>
      </c>
      <c r="M27" s="79" t="s">
        <v>308</v>
      </c>
      <c r="N27" s="79" t="s">
        <v>310</v>
      </c>
      <c r="O27" s="79" t="s">
        <v>307</v>
      </c>
      <c r="P27" s="79" t="s">
        <v>308</v>
      </c>
      <c r="Q27" s="79" t="s">
        <v>310</v>
      </c>
      <c r="R27" s="79" t="s">
        <v>311</v>
      </c>
      <c r="S27" s="79" t="s">
        <v>312</v>
      </c>
      <c r="T27" s="79" t="s">
        <v>310</v>
      </c>
    </row>
    <row r="28" spans="2:20" x14ac:dyDescent="0.25">
      <c r="B28" s="50" t="s">
        <v>15</v>
      </c>
      <c r="C28" s="80">
        <v>950</v>
      </c>
      <c r="D28" s="80">
        <v>1316.5</v>
      </c>
      <c r="E28" s="81">
        <f>C28/D28</f>
        <v>0.7216103304215723</v>
      </c>
      <c r="F28" s="80">
        <v>311</v>
      </c>
      <c r="G28" s="80">
        <v>349</v>
      </c>
      <c r="H28" s="81">
        <f>F28/G28</f>
        <v>0.89111747851002865</v>
      </c>
      <c r="I28" s="80">
        <v>973</v>
      </c>
      <c r="J28" s="80">
        <v>1311</v>
      </c>
      <c r="K28" s="81">
        <f>I28/J28</f>
        <v>0.74218154080854315</v>
      </c>
      <c r="L28" s="80">
        <v>192</v>
      </c>
      <c r="M28" s="80">
        <v>238.5</v>
      </c>
      <c r="N28" s="81">
        <f>L28/M28</f>
        <v>0.80503144654088055</v>
      </c>
      <c r="O28" s="80">
        <v>82</v>
      </c>
      <c r="P28" s="80">
        <v>99.5</v>
      </c>
      <c r="Q28" s="81">
        <f>O28/P28</f>
        <v>0.82412060301507539</v>
      </c>
      <c r="R28" s="80">
        <v>2508</v>
      </c>
      <c r="S28" s="80">
        <v>3314.5</v>
      </c>
      <c r="T28" s="81">
        <f>R28/S28</f>
        <v>0.7566752149645497</v>
      </c>
    </row>
    <row r="29" spans="2:20" x14ac:dyDescent="0.25">
      <c r="B29" s="50" t="s">
        <v>48</v>
      </c>
      <c r="C29" s="80">
        <v>136</v>
      </c>
      <c r="D29" s="80">
        <v>173</v>
      </c>
      <c r="E29" s="81">
        <f t="shared" ref="E29:E47" si="1">C29/D29</f>
        <v>0.78612716763005785</v>
      </c>
      <c r="F29" s="80">
        <v>22</v>
      </c>
      <c r="G29" s="80">
        <v>45.5</v>
      </c>
      <c r="H29" s="81">
        <f t="shared" ref="H29:H47" si="2">F29/G29</f>
        <v>0.48351648351648352</v>
      </c>
      <c r="I29" s="80">
        <v>330</v>
      </c>
      <c r="J29" s="80">
        <v>172.5</v>
      </c>
      <c r="K29" s="81">
        <f t="shared" ref="K29:K47" si="3">I29/J29</f>
        <v>1.9130434782608696</v>
      </c>
      <c r="L29" s="80">
        <v>15</v>
      </c>
      <c r="M29" s="80">
        <v>31</v>
      </c>
      <c r="N29" s="81">
        <f t="shared" ref="N29:N47" si="4">L29/M29</f>
        <v>0.4838709677419355</v>
      </c>
      <c r="O29" s="80">
        <v>8</v>
      </c>
      <c r="P29" s="80">
        <v>13</v>
      </c>
      <c r="Q29" s="81">
        <f t="shared" ref="Q29:Q47" si="5">O29/P29</f>
        <v>0.61538461538461542</v>
      </c>
      <c r="R29" s="80">
        <v>511</v>
      </c>
      <c r="S29" s="80">
        <v>435</v>
      </c>
      <c r="T29" s="81">
        <f t="shared" ref="T29:T47" si="6">R29/S29</f>
        <v>1.174712643678161</v>
      </c>
    </row>
    <row r="30" spans="2:20" x14ac:dyDescent="0.25">
      <c r="B30" s="50" t="s">
        <v>73</v>
      </c>
      <c r="C30" s="80">
        <v>262</v>
      </c>
      <c r="D30" s="80">
        <v>271</v>
      </c>
      <c r="E30" s="81">
        <f t="shared" si="1"/>
        <v>0.96678966789667897</v>
      </c>
      <c r="F30" s="80">
        <v>50</v>
      </c>
      <c r="G30" s="80">
        <v>71.5</v>
      </c>
      <c r="H30" s="81">
        <f t="shared" si="2"/>
        <v>0.69930069930069927</v>
      </c>
      <c r="I30" s="80">
        <v>173</v>
      </c>
      <c r="J30" s="80">
        <v>269.5</v>
      </c>
      <c r="K30" s="81">
        <f t="shared" si="3"/>
        <v>0.64192949907235619</v>
      </c>
      <c r="L30" s="80">
        <v>20</v>
      </c>
      <c r="M30" s="80">
        <v>49.5</v>
      </c>
      <c r="N30" s="81">
        <f t="shared" si="4"/>
        <v>0.40404040404040403</v>
      </c>
      <c r="O30" s="80">
        <v>14</v>
      </c>
      <c r="P30" s="80">
        <v>21</v>
      </c>
      <c r="Q30" s="81">
        <f t="shared" si="5"/>
        <v>0.66666666666666663</v>
      </c>
      <c r="R30" s="80">
        <v>519</v>
      </c>
      <c r="S30" s="80">
        <v>682.5</v>
      </c>
      <c r="T30" s="81">
        <f t="shared" si="6"/>
        <v>0.7604395604395604</v>
      </c>
    </row>
    <row r="31" spans="2:20" x14ac:dyDescent="0.25">
      <c r="B31" s="50" t="s">
        <v>82</v>
      </c>
      <c r="C31" s="80">
        <v>48</v>
      </c>
      <c r="D31" s="80">
        <v>157</v>
      </c>
      <c r="E31" s="81">
        <f t="shared" si="1"/>
        <v>0.30573248407643311</v>
      </c>
      <c r="F31" s="80">
        <v>37</v>
      </c>
      <c r="G31" s="80">
        <v>41.5</v>
      </c>
      <c r="H31" s="81">
        <f t="shared" si="2"/>
        <v>0.89156626506024095</v>
      </c>
      <c r="I31" s="80">
        <v>80</v>
      </c>
      <c r="J31" s="80">
        <v>156.5</v>
      </c>
      <c r="K31" s="81">
        <f t="shared" si="3"/>
        <v>0.51118210862619806</v>
      </c>
      <c r="L31" s="80">
        <v>2</v>
      </c>
      <c r="M31" s="80">
        <v>28.5</v>
      </c>
      <c r="N31" s="81">
        <f t="shared" si="4"/>
        <v>7.0175438596491224E-2</v>
      </c>
      <c r="O31" s="80">
        <v>3</v>
      </c>
      <c r="P31" s="80">
        <v>11.5</v>
      </c>
      <c r="Q31" s="81">
        <f t="shared" si="5"/>
        <v>0.2608695652173913</v>
      </c>
      <c r="R31" s="80">
        <v>170</v>
      </c>
      <c r="S31" s="80">
        <v>395</v>
      </c>
      <c r="T31" s="81">
        <f t="shared" si="6"/>
        <v>0.43037974683544306</v>
      </c>
    </row>
    <row r="32" spans="2:20" x14ac:dyDescent="0.25">
      <c r="B32" s="50" t="s">
        <v>55</v>
      </c>
      <c r="C32" s="80">
        <v>141</v>
      </c>
      <c r="D32" s="80">
        <v>182</v>
      </c>
      <c r="E32" s="81">
        <f t="shared" si="1"/>
        <v>0.77472527472527475</v>
      </c>
      <c r="F32" s="80">
        <v>113</v>
      </c>
      <c r="G32" s="80">
        <v>48.5</v>
      </c>
      <c r="H32" s="81">
        <f t="shared" si="2"/>
        <v>2.329896907216495</v>
      </c>
      <c r="I32" s="80">
        <v>102</v>
      </c>
      <c r="J32" s="80">
        <v>181.5</v>
      </c>
      <c r="K32" s="81">
        <f t="shared" si="3"/>
        <v>0.56198347107438018</v>
      </c>
      <c r="L32" s="80">
        <v>57</v>
      </c>
      <c r="M32" s="80">
        <v>33</v>
      </c>
      <c r="N32" s="81">
        <f t="shared" si="4"/>
        <v>1.7272727272727273</v>
      </c>
      <c r="O32" s="80">
        <v>4</v>
      </c>
      <c r="P32" s="80">
        <v>14</v>
      </c>
      <c r="Q32" s="81">
        <f t="shared" si="5"/>
        <v>0.2857142857142857</v>
      </c>
      <c r="R32" s="80">
        <v>417</v>
      </c>
      <c r="S32" s="80">
        <v>459</v>
      </c>
      <c r="T32" s="81">
        <f t="shared" si="6"/>
        <v>0.90849673202614378</v>
      </c>
    </row>
    <row r="33" spans="2:20" x14ac:dyDescent="0.25">
      <c r="B33" s="50" t="s">
        <v>67</v>
      </c>
      <c r="C33" s="80">
        <v>81</v>
      </c>
      <c r="D33" s="80">
        <v>68.5</v>
      </c>
      <c r="E33" s="81">
        <f t="shared" si="1"/>
        <v>1.1824817518248176</v>
      </c>
      <c r="F33" s="80">
        <v>7</v>
      </c>
      <c r="G33" s="80">
        <v>18</v>
      </c>
      <c r="H33" s="81">
        <f t="shared" si="2"/>
        <v>0.3888888888888889</v>
      </c>
      <c r="I33" s="80">
        <v>14</v>
      </c>
      <c r="J33" s="80">
        <v>68</v>
      </c>
      <c r="K33" s="81">
        <f t="shared" si="3"/>
        <v>0.20588235294117646</v>
      </c>
      <c r="L33" s="80">
        <v>4</v>
      </c>
      <c r="M33" s="80">
        <v>12.5</v>
      </c>
      <c r="N33" s="81">
        <f t="shared" si="4"/>
        <v>0.32</v>
      </c>
      <c r="O33" s="80">
        <v>4</v>
      </c>
      <c r="P33" s="80">
        <v>5</v>
      </c>
      <c r="Q33" s="81">
        <f t="shared" si="5"/>
        <v>0.8</v>
      </c>
      <c r="R33" s="80">
        <v>110</v>
      </c>
      <c r="S33" s="80">
        <v>172</v>
      </c>
      <c r="T33" s="81">
        <f t="shared" si="6"/>
        <v>0.63953488372093026</v>
      </c>
    </row>
    <row r="34" spans="2:20" x14ac:dyDescent="0.25">
      <c r="B34" s="50" t="s">
        <v>43</v>
      </c>
      <c r="C34" s="80">
        <v>200</v>
      </c>
      <c r="D34" s="80">
        <v>178</v>
      </c>
      <c r="E34" s="81">
        <f t="shared" si="1"/>
        <v>1.1235955056179776</v>
      </c>
      <c r="F34" s="80">
        <v>22</v>
      </c>
      <c r="G34" s="80">
        <v>47</v>
      </c>
      <c r="H34" s="81">
        <f t="shared" si="2"/>
        <v>0.46808510638297873</v>
      </c>
      <c r="I34" s="80">
        <v>345</v>
      </c>
      <c r="J34" s="80">
        <v>177.5</v>
      </c>
      <c r="K34" s="81">
        <f t="shared" si="3"/>
        <v>1.943661971830986</v>
      </c>
      <c r="L34" s="80">
        <v>19</v>
      </c>
      <c r="M34" s="80">
        <v>32</v>
      </c>
      <c r="N34" s="81">
        <f t="shared" si="4"/>
        <v>0.59375</v>
      </c>
      <c r="O34" s="80">
        <v>40</v>
      </c>
      <c r="P34" s="80">
        <v>13.5</v>
      </c>
      <c r="Q34" s="81">
        <f t="shared" si="5"/>
        <v>2.9629629629629628</v>
      </c>
      <c r="R34" s="80">
        <v>626</v>
      </c>
      <c r="S34" s="80">
        <v>448</v>
      </c>
      <c r="T34" s="81">
        <f t="shared" si="6"/>
        <v>1.3973214285714286</v>
      </c>
    </row>
    <row r="35" spans="2:20" x14ac:dyDescent="0.25">
      <c r="B35" s="50" t="s">
        <v>69</v>
      </c>
      <c r="C35" s="80">
        <v>542</v>
      </c>
      <c r="D35" s="80">
        <v>371.5</v>
      </c>
      <c r="E35" s="81">
        <f t="shared" si="1"/>
        <v>1.4589502018842531</v>
      </c>
      <c r="F35" s="80">
        <v>23</v>
      </c>
      <c r="G35" s="80">
        <v>98</v>
      </c>
      <c r="H35" s="81">
        <f t="shared" si="2"/>
        <v>0.23469387755102042</v>
      </c>
      <c r="I35" s="80">
        <v>360</v>
      </c>
      <c r="J35" s="80">
        <v>369.5</v>
      </c>
      <c r="K35" s="81">
        <f t="shared" si="3"/>
        <v>0.97428958051420844</v>
      </c>
      <c r="L35" s="80">
        <v>54</v>
      </c>
      <c r="M35" s="80">
        <v>67</v>
      </c>
      <c r="N35" s="81">
        <f t="shared" si="4"/>
        <v>0.80597014925373134</v>
      </c>
      <c r="O35" s="80">
        <v>21</v>
      </c>
      <c r="P35" s="80">
        <v>28</v>
      </c>
      <c r="Q35" s="81">
        <f t="shared" si="5"/>
        <v>0.75</v>
      </c>
      <c r="R35" s="80">
        <v>1000</v>
      </c>
      <c r="S35" s="80">
        <v>934</v>
      </c>
      <c r="T35" s="81">
        <f t="shared" si="6"/>
        <v>1.0706638115631693</v>
      </c>
    </row>
    <row r="36" spans="2:20" x14ac:dyDescent="0.25">
      <c r="B36" s="50" t="s">
        <v>76</v>
      </c>
      <c r="C36" s="80">
        <v>125</v>
      </c>
      <c r="D36" s="80">
        <v>187.5</v>
      </c>
      <c r="E36" s="81">
        <f t="shared" si="1"/>
        <v>0.66666666666666663</v>
      </c>
      <c r="F36" s="80">
        <v>15</v>
      </c>
      <c r="G36" s="80">
        <v>49.5</v>
      </c>
      <c r="H36" s="81">
        <f t="shared" si="2"/>
        <v>0.30303030303030304</v>
      </c>
      <c r="I36" s="80">
        <v>162</v>
      </c>
      <c r="J36" s="80">
        <v>187.5</v>
      </c>
      <c r="K36" s="81">
        <f t="shared" si="3"/>
        <v>0.86399999999999999</v>
      </c>
      <c r="L36" s="80">
        <v>5</v>
      </c>
      <c r="M36" s="80">
        <v>34</v>
      </c>
      <c r="N36" s="81">
        <f t="shared" si="4"/>
        <v>0.14705882352941177</v>
      </c>
      <c r="O36" s="80">
        <v>41</v>
      </c>
      <c r="P36" s="80">
        <v>14</v>
      </c>
      <c r="Q36" s="81">
        <f t="shared" si="5"/>
        <v>2.9285714285714284</v>
      </c>
      <c r="R36" s="80">
        <v>348</v>
      </c>
      <c r="S36" s="80">
        <v>472.5</v>
      </c>
      <c r="T36" s="81">
        <f t="shared" si="6"/>
        <v>0.73650793650793656</v>
      </c>
    </row>
    <row r="37" spans="2:20" x14ac:dyDescent="0.25">
      <c r="B37" s="50" t="s">
        <v>13</v>
      </c>
      <c r="C37" s="80">
        <v>83</v>
      </c>
      <c r="D37" s="80">
        <v>63.500000000000007</v>
      </c>
      <c r="E37" s="81">
        <f t="shared" si="1"/>
        <v>1.3070866141732282</v>
      </c>
      <c r="F37" s="80">
        <v>8</v>
      </c>
      <c r="G37" s="80">
        <v>17</v>
      </c>
      <c r="H37" s="81">
        <f t="shared" si="2"/>
        <v>0.47058823529411764</v>
      </c>
      <c r="I37" s="80">
        <v>139</v>
      </c>
      <c r="J37" s="80">
        <v>63</v>
      </c>
      <c r="K37" s="81">
        <f t="shared" si="3"/>
        <v>2.2063492063492065</v>
      </c>
      <c r="L37" s="80">
        <v>27</v>
      </c>
      <c r="M37" s="80">
        <v>11.5</v>
      </c>
      <c r="N37" s="81">
        <f t="shared" si="4"/>
        <v>2.347826086956522</v>
      </c>
      <c r="O37" s="80">
        <v>1</v>
      </c>
      <c r="P37" s="80">
        <v>5</v>
      </c>
      <c r="Q37" s="81">
        <f t="shared" si="5"/>
        <v>0.2</v>
      </c>
      <c r="R37" s="80">
        <v>258</v>
      </c>
      <c r="S37" s="80">
        <v>160</v>
      </c>
      <c r="T37" s="81">
        <f t="shared" si="6"/>
        <v>1.6125</v>
      </c>
    </row>
    <row r="38" spans="2:20" x14ac:dyDescent="0.25">
      <c r="B38" s="50" t="s">
        <v>31</v>
      </c>
      <c r="C38" s="80">
        <v>154</v>
      </c>
      <c r="D38" s="80">
        <v>134.5</v>
      </c>
      <c r="E38" s="81">
        <f t="shared" si="1"/>
        <v>1.1449814126394051</v>
      </c>
      <c r="F38" s="80">
        <v>49</v>
      </c>
      <c r="G38" s="80">
        <v>36</v>
      </c>
      <c r="H38" s="81">
        <f t="shared" si="2"/>
        <v>1.3611111111111112</v>
      </c>
      <c r="I38" s="80">
        <v>262</v>
      </c>
      <c r="J38" s="80">
        <v>133.5</v>
      </c>
      <c r="K38" s="81">
        <f t="shared" si="3"/>
        <v>1.9625468164794007</v>
      </c>
      <c r="L38" s="80">
        <v>18</v>
      </c>
      <c r="M38" s="80">
        <v>24.5</v>
      </c>
      <c r="N38" s="81">
        <f t="shared" si="4"/>
        <v>0.73469387755102045</v>
      </c>
      <c r="O38" s="80">
        <v>1</v>
      </c>
      <c r="P38" s="80">
        <v>10</v>
      </c>
      <c r="Q38" s="81">
        <f t="shared" si="5"/>
        <v>0.1</v>
      </c>
      <c r="R38" s="80">
        <v>484</v>
      </c>
      <c r="S38" s="80">
        <v>338.5</v>
      </c>
      <c r="T38" s="81">
        <f t="shared" si="6"/>
        <v>1.429837518463811</v>
      </c>
    </row>
    <row r="39" spans="2:20" x14ac:dyDescent="0.25">
      <c r="B39" s="50" t="s">
        <v>51</v>
      </c>
      <c r="C39" s="80">
        <v>141</v>
      </c>
      <c r="D39" s="80">
        <v>151.5</v>
      </c>
      <c r="E39" s="81">
        <f t="shared" si="1"/>
        <v>0.93069306930693074</v>
      </c>
      <c r="F39" s="80">
        <v>7</v>
      </c>
      <c r="G39" s="80">
        <v>40</v>
      </c>
      <c r="H39" s="81">
        <f t="shared" si="2"/>
        <v>0.17499999999999999</v>
      </c>
      <c r="I39" s="80">
        <v>82</v>
      </c>
      <c r="J39" s="80">
        <v>150.5</v>
      </c>
      <c r="K39" s="81">
        <f t="shared" si="3"/>
        <v>0.54485049833887045</v>
      </c>
      <c r="L39" s="80">
        <v>2</v>
      </c>
      <c r="M39" s="80">
        <v>27.5</v>
      </c>
      <c r="N39" s="81">
        <f t="shared" si="4"/>
        <v>7.2727272727272724E-2</v>
      </c>
      <c r="O39" s="80">
        <v>4</v>
      </c>
      <c r="P39" s="80">
        <v>11.5</v>
      </c>
      <c r="Q39" s="81">
        <f t="shared" si="5"/>
        <v>0.34782608695652173</v>
      </c>
      <c r="R39" s="80">
        <v>236</v>
      </c>
      <c r="S39" s="80">
        <v>381</v>
      </c>
      <c r="T39" s="81">
        <f t="shared" si="6"/>
        <v>0.61942257217847774</v>
      </c>
    </row>
    <row r="40" spans="2:20" x14ac:dyDescent="0.25">
      <c r="B40" s="50" t="s">
        <v>90</v>
      </c>
      <c r="C40" s="80">
        <v>132</v>
      </c>
      <c r="D40" s="80">
        <v>155.5</v>
      </c>
      <c r="E40" s="81">
        <f t="shared" si="1"/>
        <v>0.84887459807073951</v>
      </c>
      <c r="F40" s="80">
        <v>23</v>
      </c>
      <c r="G40" s="80">
        <v>41</v>
      </c>
      <c r="H40" s="81">
        <f t="shared" si="2"/>
        <v>0.56097560975609762</v>
      </c>
      <c r="I40" s="80">
        <v>189</v>
      </c>
      <c r="J40" s="80">
        <v>154.5</v>
      </c>
      <c r="K40" s="81">
        <f t="shared" si="3"/>
        <v>1.2233009708737863</v>
      </c>
      <c r="L40" s="80">
        <v>19</v>
      </c>
      <c r="M40" s="80">
        <v>28</v>
      </c>
      <c r="N40" s="81">
        <f t="shared" si="4"/>
        <v>0.6785714285714286</v>
      </c>
      <c r="O40" s="80">
        <v>6</v>
      </c>
      <c r="P40" s="80">
        <v>12</v>
      </c>
      <c r="Q40" s="81">
        <f t="shared" si="5"/>
        <v>0.5</v>
      </c>
      <c r="R40" s="80">
        <v>369</v>
      </c>
      <c r="S40" s="80">
        <v>391</v>
      </c>
      <c r="T40" s="81">
        <f t="shared" si="6"/>
        <v>0.94373401534526857</v>
      </c>
    </row>
    <row r="41" spans="2:20" x14ac:dyDescent="0.25">
      <c r="B41" s="50" t="s">
        <v>23</v>
      </c>
      <c r="C41" s="80">
        <v>215</v>
      </c>
      <c r="D41" s="80">
        <v>207.5</v>
      </c>
      <c r="E41" s="81">
        <f t="shared" si="1"/>
        <v>1.036144578313253</v>
      </c>
      <c r="F41" s="80">
        <v>45</v>
      </c>
      <c r="G41" s="80">
        <v>55</v>
      </c>
      <c r="H41" s="81">
        <f t="shared" si="2"/>
        <v>0.81818181818181823</v>
      </c>
      <c r="I41" s="80">
        <v>271</v>
      </c>
      <c r="J41" s="80">
        <v>206.5</v>
      </c>
      <c r="K41" s="81">
        <f t="shared" si="3"/>
        <v>1.3123486682808716</v>
      </c>
      <c r="L41" s="80">
        <v>65</v>
      </c>
      <c r="M41" s="80">
        <v>37.5</v>
      </c>
      <c r="N41" s="81">
        <f t="shared" si="4"/>
        <v>1.7333333333333334</v>
      </c>
      <c r="O41" s="80">
        <v>16</v>
      </c>
      <c r="P41" s="80">
        <v>15.5</v>
      </c>
      <c r="Q41" s="81">
        <f t="shared" si="5"/>
        <v>1.032258064516129</v>
      </c>
      <c r="R41" s="80">
        <v>612</v>
      </c>
      <c r="S41" s="80">
        <v>522</v>
      </c>
      <c r="T41" s="81">
        <f t="shared" si="6"/>
        <v>1.1724137931034482</v>
      </c>
    </row>
    <row r="42" spans="2:20" x14ac:dyDescent="0.25">
      <c r="B42" s="50" t="s">
        <v>65</v>
      </c>
      <c r="C42" s="80">
        <v>157</v>
      </c>
      <c r="D42" s="80">
        <v>139</v>
      </c>
      <c r="E42" s="81">
        <f t="shared" si="1"/>
        <v>1.1294964028776979</v>
      </c>
      <c r="F42" s="80">
        <v>15</v>
      </c>
      <c r="G42" s="80">
        <v>36.5</v>
      </c>
      <c r="H42" s="81">
        <f t="shared" si="2"/>
        <v>0.41095890410958902</v>
      </c>
      <c r="I42" s="80">
        <v>85</v>
      </c>
      <c r="J42" s="80">
        <v>138</v>
      </c>
      <c r="K42" s="81">
        <f t="shared" si="3"/>
        <v>0.61594202898550721</v>
      </c>
      <c r="L42" s="80">
        <v>9</v>
      </c>
      <c r="M42" s="80">
        <v>25.5</v>
      </c>
      <c r="N42" s="81">
        <f t="shared" si="4"/>
        <v>0.35294117647058826</v>
      </c>
      <c r="O42" s="80">
        <v>11</v>
      </c>
      <c r="P42" s="80">
        <v>10.5</v>
      </c>
      <c r="Q42" s="81">
        <f t="shared" si="5"/>
        <v>1.0476190476190477</v>
      </c>
      <c r="R42" s="80">
        <v>277</v>
      </c>
      <c r="S42" s="80">
        <v>349.5</v>
      </c>
      <c r="T42" s="81">
        <f t="shared" si="6"/>
        <v>0.79256080114449212</v>
      </c>
    </row>
    <row r="43" spans="2:20" x14ac:dyDescent="0.25">
      <c r="B43" s="50" t="s">
        <v>71</v>
      </c>
      <c r="C43" s="80">
        <v>103</v>
      </c>
      <c r="D43" s="80">
        <v>212.5</v>
      </c>
      <c r="E43" s="81">
        <f t="shared" si="1"/>
        <v>0.48470588235294115</v>
      </c>
      <c r="F43" s="80">
        <v>23</v>
      </c>
      <c r="G43" s="80">
        <v>56</v>
      </c>
      <c r="H43" s="81">
        <f t="shared" si="2"/>
        <v>0.4107142857142857</v>
      </c>
      <c r="I43" s="80">
        <v>66</v>
      </c>
      <c r="J43" s="80">
        <v>211.5</v>
      </c>
      <c r="K43" s="81">
        <f t="shared" si="3"/>
        <v>0.31205673758865249</v>
      </c>
      <c r="L43" s="80">
        <v>3</v>
      </c>
      <c r="M43" s="80">
        <v>39</v>
      </c>
      <c r="N43" s="81">
        <f t="shared" si="4"/>
        <v>7.6923076923076927E-2</v>
      </c>
      <c r="O43" s="80">
        <v>8</v>
      </c>
      <c r="P43" s="80">
        <v>15.5</v>
      </c>
      <c r="Q43" s="81">
        <f t="shared" si="5"/>
        <v>0.5161290322580645</v>
      </c>
      <c r="R43" s="80">
        <v>203</v>
      </c>
      <c r="S43" s="80">
        <v>534.5</v>
      </c>
      <c r="T43" s="81">
        <f t="shared" si="6"/>
        <v>0.37979420018709076</v>
      </c>
    </row>
    <row r="44" spans="2:20" x14ac:dyDescent="0.25">
      <c r="B44" s="50" t="s">
        <v>114</v>
      </c>
      <c r="C44" s="80">
        <v>229</v>
      </c>
      <c r="D44" s="80">
        <v>160</v>
      </c>
      <c r="E44" s="81">
        <f t="shared" si="1"/>
        <v>1.4312499999999999</v>
      </c>
      <c r="F44" s="80">
        <v>17</v>
      </c>
      <c r="G44" s="80">
        <v>42.5</v>
      </c>
      <c r="H44" s="81">
        <f t="shared" si="2"/>
        <v>0.4</v>
      </c>
      <c r="I44" s="80">
        <v>224</v>
      </c>
      <c r="J44" s="80">
        <v>159</v>
      </c>
      <c r="K44" s="81">
        <f t="shared" si="3"/>
        <v>1.4088050314465408</v>
      </c>
      <c r="L44" s="80">
        <v>7</v>
      </c>
      <c r="M44" s="80">
        <v>29.5</v>
      </c>
      <c r="N44" s="81">
        <f t="shared" si="4"/>
        <v>0.23728813559322035</v>
      </c>
      <c r="O44" s="80">
        <v>5</v>
      </c>
      <c r="P44" s="80">
        <v>12.5</v>
      </c>
      <c r="Q44" s="81">
        <f t="shared" si="5"/>
        <v>0.4</v>
      </c>
      <c r="R44" s="80">
        <v>482</v>
      </c>
      <c r="S44" s="80">
        <v>403.5</v>
      </c>
      <c r="T44" s="81">
        <f t="shared" si="6"/>
        <v>1.19454770755886</v>
      </c>
    </row>
    <row r="45" spans="2:20" x14ac:dyDescent="0.25">
      <c r="B45" s="50" t="s">
        <v>25</v>
      </c>
      <c r="C45" s="80">
        <v>206</v>
      </c>
      <c r="D45" s="80">
        <v>278.5</v>
      </c>
      <c r="E45" s="81">
        <f t="shared" si="1"/>
        <v>0.73967684021543989</v>
      </c>
      <c r="F45" s="80">
        <v>51</v>
      </c>
      <c r="G45" s="80">
        <v>73.5</v>
      </c>
      <c r="H45" s="81">
        <f t="shared" si="2"/>
        <v>0.69387755102040816</v>
      </c>
      <c r="I45" s="80">
        <v>250</v>
      </c>
      <c r="J45" s="80">
        <v>277</v>
      </c>
      <c r="K45" s="81">
        <f t="shared" si="3"/>
        <v>0.90252707581227432</v>
      </c>
      <c r="L45" s="80">
        <v>30</v>
      </c>
      <c r="M45" s="80">
        <v>50.5</v>
      </c>
      <c r="N45" s="81">
        <f t="shared" si="4"/>
        <v>0.59405940594059403</v>
      </c>
      <c r="O45" s="80">
        <v>16</v>
      </c>
      <c r="P45" s="80">
        <v>21</v>
      </c>
      <c r="Q45" s="81">
        <f t="shared" si="5"/>
        <v>0.76190476190476186</v>
      </c>
      <c r="R45" s="80">
        <v>553</v>
      </c>
      <c r="S45" s="80">
        <v>700.5</v>
      </c>
      <c r="T45" s="81">
        <f t="shared" si="6"/>
        <v>0.78943611705924344</v>
      </c>
    </row>
    <row r="46" spans="2:20" x14ac:dyDescent="0.25">
      <c r="B46" s="50" t="s">
        <v>26</v>
      </c>
      <c r="C46" s="80">
        <v>246</v>
      </c>
      <c r="D46" s="80">
        <v>198.5</v>
      </c>
      <c r="E46" s="81">
        <f t="shared" si="1"/>
        <v>1.2392947103274559</v>
      </c>
      <c r="F46" s="80">
        <v>46</v>
      </c>
      <c r="G46" s="80">
        <v>53</v>
      </c>
      <c r="H46" s="81">
        <f t="shared" si="2"/>
        <v>0.86792452830188682</v>
      </c>
      <c r="I46" s="80">
        <v>240</v>
      </c>
      <c r="J46" s="80">
        <v>197</v>
      </c>
      <c r="K46" s="81">
        <f t="shared" si="3"/>
        <v>1.218274111675127</v>
      </c>
      <c r="L46" s="80">
        <v>13</v>
      </c>
      <c r="M46" s="80">
        <v>36</v>
      </c>
      <c r="N46" s="81">
        <f t="shared" si="4"/>
        <v>0.3611111111111111</v>
      </c>
      <c r="O46" s="80">
        <v>5</v>
      </c>
      <c r="P46" s="80">
        <v>14.5</v>
      </c>
      <c r="Q46" s="81">
        <f t="shared" si="5"/>
        <v>0.34482758620689657</v>
      </c>
      <c r="R46" s="80">
        <v>550</v>
      </c>
      <c r="S46" s="80">
        <v>499</v>
      </c>
      <c r="T46" s="81">
        <f t="shared" si="6"/>
        <v>1.1022044088176353</v>
      </c>
    </row>
    <row r="47" spans="2:20" x14ac:dyDescent="0.25">
      <c r="B47" s="50" t="s">
        <v>302</v>
      </c>
      <c r="C47" s="80">
        <v>4151</v>
      </c>
      <c r="D47" s="80">
        <v>4606</v>
      </c>
      <c r="E47" s="81">
        <f t="shared" si="1"/>
        <v>0.90121580547112456</v>
      </c>
      <c r="F47" s="80">
        <v>884</v>
      </c>
      <c r="G47" s="80">
        <v>1219</v>
      </c>
      <c r="H47" s="81">
        <f t="shared" si="2"/>
        <v>0.72518457752255949</v>
      </c>
      <c r="I47" s="80">
        <v>4347</v>
      </c>
      <c r="J47" s="80">
        <v>4584</v>
      </c>
      <c r="K47" s="81">
        <f t="shared" si="3"/>
        <v>0.94829842931937169</v>
      </c>
      <c r="L47" s="80">
        <v>561</v>
      </c>
      <c r="M47" s="80">
        <v>835.5</v>
      </c>
      <c r="N47" s="81">
        <f t="shared" si="4"/>
        <v>0.6714542190305206</v>
      </c>
      <c r="O47" s="80">
        <v>290</v>
      </c>
      <c r="P47" s="80">
        <v>347.5</v>
      </c>
      <c r="Q47" s="81">
        <f t="shared" si="5"/>
        <v>0.83453237410071945</v>
      </c>
      <c r="R47" s="80">
        <v>10233</v>
      </c>
      <c r="S47" s="80">
        <v>11592</v>
      </c>
      <c r="T47" s="81">
        <f t="shared" si="6"/>
        <v>0.88276397515527949</v>
      </c>
    </row>
  </sheetData>
  <sortState ref="F4:I23">
    <sortCondition ref="I4:I23"/>
  </sortState>
  <conditionalFormatting sqref="E28:E47">
    <cfRule type="cellIs" dxfId="37" priority="6" operator="greaterThan">
      <formula>1</formula>
    </cfRule>
  </conditionalFormatting>
  <conditionalFormatting sqref="H28:H47">
    <cfRule type="cellIs" dxfId="36" priority="5" operator="greaterThan">
      <formula>1</formula>
    </cfRule>
  </conditionalFormatting>
  <conditionalFormatting sqref="K28:K47">
    <cfRule type="cellIs" dxfId="35" priority="4" operator="greaterThan">
      <formula>1</formula>
    </cfRule>
  </conditionalFormatting>
  <conditionalFormatting sqref="N28:N47">
    <cfRule type="cellIs" dxfId="34" priority="3" operator="greaterThan">
      <formula>1</formula>
    </cfRule>
  </conditionalFormatting>
  <conditionalFormatting sqref="Q28:Q47">
    <cfRule type="cellIs" dxfId="33" priority="2" operator="greaterThan">
      <formula>1</formula>
    </cfRule>
  </conditionalFormatting>
  <conditionalFormatting sqref="T28:T47">
    <cfRule type="cellIs" dxfId="32" priority="1" operator="greaterThan">
      <formula>1</formula>
    </cfRule>
  </conditionalFormatting>
  <pageMargins left="0.511811024" right="0.511811024" top="0.78740157499999996" bottom="0.78740157499999996" header="0.31496062000000002" footer="0.31496062000000002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0"/>
  <sheetViews>
    <sheetView zoomScale="90" zoomScaleNormal="90" workbookViewId="0">
      <selection activeCell="F26" sqref="F26"/>
    </sheetView>
  </sheetViews>
  <sheetFormatPr defaultRowHeight="15" x14ac:dyDescent="0.25"/>
  <cols>
    <col min="2" max="2" width="32" bestFit="1" customWidth="1"/>
    <col min="3" max="3" width="17.28515625" style="56" hidden="1" customWidth="1"/>
    <col min="4" max="4" width="17.28515625" style="56" customWidth="1"/>
    <col min="5" max="5" width="18.85546875" bestFit="1" customWidth="1"/>
    <col min="6" max="6" width="17.85546875" customWidth="1"/>
    <col min="7" max="7" width="17.85546875" style="56" customWidth="1"/>
    <col min="8" max="8" width="16.7109375" style="56" bestFit="1" customWidth="1"/>
    <col min="9" max="9" width="13.28515625" bestFit="1" customWidth="1"/>
    <col min="10" max="10" width="10.28515625" bestFit="1" customWidth="1"/>
    <col min="11" max="11" width="11.85546875" customWidth="1"/>
    <col min="12" max="12" width="32" bestFit="1" customWidth="1"/>
    <col min="13" max="13" width="18" bestFit="1" customWidth="1"/>
    <col min="14" max="14" width="20.140625" bestFit="1" customWidth="1"/>
  </cols>
  <sheetData>
    <row r="1" spans="2:11" ht="15.75" thickBot="1" x14ac:dyDescent="0.3">
      <c r="F1" s="225" t="s">
        <v>324</v>
      </c>
      <c r="G1" s="225"/>
      <c r="H1" s="226"/>
      <c r="I1" s="226"/>
      <c r="J1" s="227"/>
    </row>
    <row r="2" spans="2:11" s="46" customFormat="1" ht="30" x14ac:dyDescent="0.25">
      <c r="B2" s="86" t="s">
        <v>305</v>
      </c>
      <c r="C2" s="85" t="s">
        <v>319</v>
      </c>
      <c r="D2" s="85" t="s">
        <v>325</v>
      </c>
      <c r="E2" s="87" t="s">
        <v>345</v>
      </c>
      <c r="F2" s="95" t="s">
        <v>314</v>
      </c>
      <c r="G2" s="137" t="s">
        <v>344</v>
      </c>
      <c r="H2" s="89" t="s">
        <v>313</v>
      </c>
      <c r="I2" s="90" t="s">
        <v>315</v>
      </c>
      <c r="J2" s="91" t="s">
        <v>316</v>
      </c>
      <c r="K2" s="46" t="s">
        <v>346</v>
      </c>
    </row>
    <row r="3" spans="2:11" x14ac:dyDescent="0.25">
      <c r="B3" s="88" t="s">
        <v>273</v>
      </c>
      <c r="C3" s="54">
        <v>5786.3868000000002</v>
      </c>
      <c r="D3" s="54">
        <f>C3/6</f>
        <v>964.39780000000007</v>
      </c>
      <c r="E3" s="54">
        <v>4615031.5798666673</v>
      </c>
      <c r="F3" s="84">
        <v>-11126.7341</v>
      </c>
      <c r="G3" s="84"/>
      <c r="H3" s="54">
        <f>-(F3)</f>
        <v>11126.7341</v>
      </c>
      <c r="I3" s="81">
        <f>H3/D3</f>
        <v>11.537494278813162</v>
      </c>
      <c r="J3" s="102">
        <f>H3/E3</f>
        <v>2.4109768064298838E-3</v>
      </c>
      <c r="K3" s="76">
        <v>4.4615384615384626</v>
      </c>
    </row>
    <row r="4" spans="2:11" x14ac:dyDescent="0.25">
      <c r="B4" s="88" t="s">
        <v>255</v>
      </c>
      <c r="C4" s="54">
        <v>1768561.9068</v>
      </c>
      <c r="D4" s="54">
        <f t="shared" ref="D4:D25" si="0">C4/6</f>
        <v>294760.31780000002</v>
      </c>
      <c r="E4" s="54">
        <v>5188191.1977583328</v>
      </c>
      <c r="F4" s="84">
        <v>-197008.35937937725</v>
      </c>
      <c r="G4" s="84"/>
      <c r="H4" s="54">
        <f>-(F4)</f>
        <v>197008.35937937725</v>
      </c>
      <c r="I4" s="81">
        <f>H4/D4</f>
        <v>0.66836798402779174</v>
      </c>
      <c r="J4" s="102">
        <f>H4/E4</f>
        <v>3.7972455499423165E-2</v>
      </c>
      <c r="K4" s="76">
        <v>1.5851851851851853</v>
      </c>
    </row>
    <row r="5" spans="2:11" x14ac:dyDescent="0.25">
      <c r="B5" s="88" t="s">
        <v>250</v>
      </c>
      <c r="C5" s="54">
        <v>28446533.435999975</v>
      </c>
      <c r="D5" s="54">
        <f t="shared" si="0"/>
        <v>4741088.9059999958</v>
      </c>
      <c r="E5" s="54">
        <v>98637752.349675</v>
      </c>
      <c r="F5" s="84"/>
      <c r="G5" s="84">
        <f>Balanço!N5</f>
        <v>3005048.8859999739</v>
      </c>
      <c r="H5" s="54">
        <f>G5*$G$30</f>
        <v>-967531.54395926697</v>
      </c>
      <c r="I5" s="81">
        <f t="shared" ref="I5:I25" si="1">H5/D5</f>
        <v>-0.20407369765515801</v>
      </c>
      <c r="J5" s="102">
        <f>H5/E5</f>
        <v>-9.8089374596587193E-3</v>
      </c>
      <c r="K5" s="138">
        <v>0.89600643259179846</v>
      </c>
    </row>
    <row r="6" spans="2:11" x14ac:dyDescent="0.25">
      <c r="B6" s="88" t="s">
        <v>271</v>
      </c>
      <c r="C6" s="54">
        <v>0</v>
      </c>
      <c r="D6" s="54">
        <f t="shared" si="0"/>
        <v>0</v>
      </c>
      <c r="E6" s="54"/>
      <c r="F6" s="84">
        <v>-428.64</v>
      </c>
      <c r="G6" s="84"/>
      <c r="H6" s="54">
        <f t="shared" ref="H6:H25" si="2">-(F6)</f>
        <v>428.64</v>
      </c>
      <c r="I6" s="81"/>
      <c r="J6" s="102"/>
      <c r="K6" s="76">
        <v>1</v>
      </c>
    </row>
    <row r="7" spans="2:11" x14ac:dyDescent="0.25">
      <c r="B7" s="88" t="s">
        <v>272</v>
      </c>
      <c r="C7" s="54">
        <v>35787.089399999997</v>
      </c>
      <c r="D7" s="54">
        <f t="shared" si="0"/>
        <v>5964.5148999999992</v>
      </c>
      <c r="E7" s="54">
        <v>5718635.8197499998</v>
      </c>
      <c r="F7" s="84"/>
      <c r="G7" s="84">
        <f>Balanço!N7</f>
        <v>23165.389399999996</v>
      </c>
      <c r="H7" s="54">
        <f t="shared" ref="H7:H10" si="3">G7*$G$30</f>
        <v>-7458.5292362527744</v>
      </c>
      <c r="I7" s="81">
        <f t="shared" si="1"/>
        <v>-1.2504837964698143</v>
      </c>
      <c r="J7" s="102">
        <f t="shared" ref="J7:J26" si="4">H7/E7</f>
        <v>-1.3042497321640665E-3</v>
      </c>
      <c r="K7" s="138">
        <v>0.36363636363636365</v>
      </c>
    </row>
    <row r="8" spans="2:11" x14ac:dyDescent="0.25">
      <c r="B8" s="88" t="s">
        <v>263</v>
      </c>
      <c r="C8" s="54">
        <v>1790424.6738000002</v>
      </c>
      <c r="D8" s="54">
        <f t="shared" si="0"/>
        <v>298404.11230000004</v>
      </c>
      <c r="E8" s="54">
        <v>5297864.6727999998</v>
      </c>
      <c r="F8" s="84"/>
      <c r="G8" s="84">
        <f>Balanço!N8</f>
        <v>37834.463799999794</v>
      </c>
      <c r="H8" s="54">
        <f t="shared" si="3"/>
        <v>-12181.511371021708</v>
      </c>
      <c r="I8" s="81">
        <f t="shared" si="1"/>
        <v>-4.0822196708787471E-2</v>
      </c>
      <c r="J8" s="102">
        <f t="shared" si="4"/>
        <v>-2.2993247512650412E-3</v>
      </c>
      <c r="K8" s="138">
        <v>0.8771929824561403</v>
      </c>
    </row>
    <row r="9" spans="2:11" x14ac:dyDescent="0.25">
      <c r="B9" s="88" t="s">
        <v>258</v>
      </c>
      <c r="C9" s="54">
        <v>1576361.5860000001</v>
      </c>
      <c r="D9" s="54">
        <f t="shared" si="0"/>
        <v>262726.93100000004</v>
      </c>
      <c r="E9" s="54">
        <v>8681009.9891999997</v>
      </c>
      <c r="F9" s="84"/>
      <c r="G9" s="84">
        <f>Balanço!N9</f>
        <v>847742.58600000013</v>
      </c>
      <c r="H9" s="54">
        <f t="shared" si="3"/>
        <v>-272946.53905094875</v>
      </c>
      <c r="I9" s="81">
        <f t="shared" si="1"/>
        <v>-1.0388982127262345</v>
      </c>
      <c r="J9" s="102">
        <f t="shared" si="4"/>
        <v>-3.1441795296920538E-2</v>
      </c>
      <c r="K9" s="138">
        <v>0.64197530864197527</v>
      </c>
    </row>
    <row r="10" spans="2:11" x14ac:dyDescent="0.25">
      <c r="B10" s="88" t="s">
        <v>253</v>
      </c>
      <c r="C10" s="54">
        <v>2513358.2970000007</v>
      </c>
      <c r="D10" s="54">
        <f t="shared" si="0"/>
        <v>418893.04950000014</v>
      </c>
      <c r="E10" s="54">
        <v>7722535.0787333334</v>
      </c>
      <c r="F10" s="84"/>
      <c r="G10" s="84">
        <f>Balanço!N10</f>
        <v>377586.84700000007</v>
      </c>
      <c r="H10" s="54">
        <f t="shared" si="3"/>
        <v>-121571.12876220436</v>
      </c>
      <c r="I10" s="81">
        <f t="shared" si="1"/>
        <v>-0.29021997120103643</v>
      </c>
      <c r="J10" s="102">
        <f t="shared" si="4"/>
        <v>-1.5742386084718792E-2</v>
      </c>
      <c r="K10" s="138">
        <v>1.1458646616541353</v>
      </c>
    </row>
    <row r="11" spans="2:11" x14ac:dyDescent="0.25">
      <c r="B11" s="88" t="s">
        <v>265</v>
      </c>
      <c r="C11" s="54">
        <v>739848.89099999995</v>
      </c>
      <c r="D11" s="54">
        <f t="shared" si="0"/>
        <v>123308.1485</v>
      </c>
      <c r="E11" s="54">
        <v>2317732.6885416666</v>
      </c>
      <c r="F11" s="84">
        <v>-234204.97949999999</v>
      </c>
      <c r="G11" s="84"/>
      <c r="H11" s="54">
        <f t="shared" si="2"/>
        <v>234204.97949999999</v>
      </c>
      <c r="I11" s="81">
        <f t="shared" si="1"/>
        <v>1.8993471424964263</v>
      </c>
      <c r="J11" s="102">
        <f t="shared" si="4"/>
        <v>0.10104917648953012</v>
      </c>
      <c r="K11" s="76">
        <v>1.5163934426229508</v>
      </c>
    </row>
    <row r="12" spans="2:11" x14ac:dyDescent="0.25">
      <c r="B12" s="88" t="s">
        <v>251</v>
      </c>
      <c r="C12" s="54">
        <v>3473423.2650000001</v>
      </c>
      <c r="D12" s="54">
        <f t="shared" si="0"/>
        <v>578903.87750000006</v>
      </c>
      <c r="E12" s="54">
        <v>18239432.554949999</v>
      </c>
      <c r="F12" s="84">
        <v>-780100.66523470741</v>
      </c>
      <c r="G12" s="84"/>
      <c r="H12" s="54">
        <f t="shared" si="2"/>
        <v>780100.66523470741</v>
      </c>
      <c r="I12" s="81">
        <f t="shared" si="1"/>
        <v>1.3475478322991667</v>
      </c>
      <c r="J12" s="102">
        <f t="shared" si="4"/>
        <v>4.2770007393842742E-2</v>
      </c>
      <c r="K12" s="76">
        <v>1.5238095238095237</v>
      </c>
    </row>
    <row r="13" spans="2:11" x14ac:dyDescent="0.25">
      <c r="B13" s="88" t="s">
        <v>261</v>
      </c>
      <c r="C13" s="54">
        <v>5054018.3057999993</v>
      </c>
      <c r="D13" s="54">
        <f t="shared" si="0"/>
        <v>842336.38429999992</v>
      </c>
      <c r="E13" s="54">
        <v>12695207.835841665</v>
      </c>
      <c r="F13" s="84">
        <v>-155945.14340938133</v>
      </c>
      <c r="G13" s="84"/>
      <c r="H13" s="54">
        <f t="shared" si="2"/>
        <v>155945.14340938133</v>
      </c>
      <c r="I13" s="81">
        <f t="shared" si="1"/>
        <v>0.18513404658279742</v>
      </c>
      <c r="J13" s="102">
        <f t="shared" si="4"/>
        <v>1.228378025991116E-2</v>
      </c>
      <c r="K13" s="76">
        <v>1.2188295165394403</v>
      </c>
    </row>
    <row r="14" spans="2:11" x14ac:dyDescent="0.25">
      <c r="B14" s="88" t="s">
        <v>259</v>
      </c>
      <c r="C14" s="54">
        <v>1757223.2862000002</v>
      </c>
      <c r="D14" s="54">
        <f t="shared" si="0"/>
        <v>292870.54770000005</v>
      </c>
      <c r="E14" s="54">
        <v>6106406.6329916669</v>
      </c>
      <c r="F14" s="84"/>
      <c r="G14" s="84">
        <f>Balanço!N14</f>
        <v>780963.43620000011</v>
      </c>
      <c r="H14" s="54">
        <f>G14*$G$30</f>
        <v>-251445.74609836386</v>
      </c>
      <c r="I14" s="81">
        <f t="shared" si="1"/>
        <v>-0.85855593221319948</v>
      </c>
      <c r="J14" s="102">
        <f t="shared" si="4"/>
        <v>-4.1177366855959754E-2</v>
      </c>
      <c r="K14" s="138">
        <v>0.60810810810810811</v>
      </c>
    </row>
    <row r="15" spans="2:11" x14ac:dyDescent="0.25">
      <c r="B15" s="88" t="s">
        <v>267</v>
      </c>
      <c r="C15" s="54">
        <v>662698.55039999995</v>
      </c>
      <c r="D15" s="54">
        <f t="shared" si="0"/>
        <v>110449.75839999999</v>
      </c>
      <c r="E15" s="54">
        <v>5061220.3350250004</v>
      </c>
      <c r="F15" s="84"/>
      <c r="G15" s="84"/>
      <c r="H15" s="54">
        <f t="shared" si="2"/>
        <v>0</v>
      </c>
      <c r="I15" s="81">
        <f t="shared" si="1"/>
        <v>0</v>
      </c>
      <c r="J15" s="102">
        <f t="shared" si="4"/>
        <v>0</v>
      </c>
      <c r="K15" s="76">
        <v>1.8410596026490067</v>
      </c>
    </row>
    <row r="16" spans="2:11" x14ac:dyDescent="0.25">
      <c r="B16" s="88" t="s">
        <v>262</v>
      </c>
      <c r="C16" s="54">
        <v>1528881.8075999999</v>
      </c>
      <c r="D16" s="54">
        <f t="shared" si="0"/>
        <v>254813.63459999999</v>
      </c>
      <c r="E16" s="54">
        <v>3688488.1750333332</v>
      </c>
      <c r="F16" s="84"/>
      <c r="G16" s="84">
        <f>Balanço!N16</f>
        <v>101128.57759999996</v>
      </c>
      <c r="H16" s="54">
        <f t="shared" ref="H16:H17" si="5">G16*$G$30</f>
        <v>-32560.231974786369</v>
      </c>
      <c r="I16" s="81">
        <f t="shared" si="1"/>
        <v>-0.12778057196938697</v>
      </c>
      <c r="J16" s="102">
        <f t="shared" si="4"/>
        <v>-8.8275278188988966E-3</v>
      </c>
      <c r="K16" s="138">
        <v>0.89823008849557517</v>
      </c>
    </row>
    <row r="17" spans="2:11" x14ac:dyDescent="0.25">
      <c r="B17" s="88" t="s">
        <v>266</v>
      </c>
      <c r="C17" s="54">
        <v>1981552.0319999997</v>
      </c>
      <c r="D17" s="54">
        <f t="shared" si="0"/>
        <v>330258.67199999996</v>
      </c>
      <c r="E17" s="54">
        <v>4710660.9177416665</v>
      </c>
      <c r="F17" s="84"/>
      <c r="G17" s="84">
        <f>Balanço!N17</f>
        <v>241506.03199999966</v>
      </c>
      <c r="H17" s="54">
        <f t="shared" si="5"/>
        <v>-77757.371969900734</v>
      </c>
      <c r="I17" s="81">
        <f t="shared" si="1"/>
        <v>-0.23544384617976283</v>
      </c>
      <c r="J17" s="102">
        <f t="shared" si="4"/>
        <v>-1.650667991768304E-2</v>
      </c>
      <c r="K17" s="138">
        <v>0.85618729096989965</v>
      </c>
    </row>
    <row r="18" spans="2:11" x14ac:dyDescent="0.25">
      <c r="B18" s="88" t="s">
        <v>260</v>
      </c>
      <c r="C18" s="54">
        <v>1533896.7504000003</v>
      </c>
      <c r="D18" s="54">
        <f t="shared" si="0"/>
        <v>255649.45840000003</v>
      </c>
      <c r="E18" s="54">
        <v>2609021.574025</v>
      </c>
      <c r="F18" s="84"/>
      <c r="G18" s="84"/>
      <c r="H18" s="54">
        <v>0</v>
      </c>
      <c r="I18" s="81">
        <f t="shared" si="1"/>
        <v>0</v>
      </c>
      <c r="J18" s="102">
        <f t="shared" si="4"/>
        <v>0</v>
      </c>
      <c r="K18" s="76">
        <v>1.1806167400881058</v>
      </c>
    </row>
    <row r="19" spans="2:11" x14ac:dyDescent="0.25">
      <c r="B19" s="88" t="s">
        <v>268</v>
      </c>
      <c r="C19" s="54">
        <v>1847334.6036000005</v>
      </c>
      <c r="D19" s="54">
        <f t="shared" si="0"/>
        <v>307889.10060000006</v>
      </c>
      <c r="E19" s="54">
        <v>4577131.0766249998</v>
      </c>
      <c r="F19" s="84">
        <v>-407361.22842828778</v>
      </c>
      <c r="G19" s="84"/>
      <c r="H19" s="54">
        <f t="shared" si="2"/>
        <v>407361.22842828778</v>
      </c>
      <c r="I19" s="81">
        <f t="shared" si="1"/>
        <v>1.3230777823392936</v>
      </c>
      <c r="J19" s="102">
        <f t="shared" si="4"/>
        <v>8.8999249007450376E-2</v>
      </c>
      <c r="K19" s="76">
        <v>1.2851985559566788</v>
      </c>
    </row>
    <row r="20" spans="2:11" x14ac:dyDescent="0.25">
      <c r="B20" s="88" t="s">
        <v>264</v>
      </c>
      <c r="C20" s="54">
        <v>1312835.1870000002</v>
      </c>
      <c r="D20" s="54">
        <f t="shared" si="0"/>
        <v>218805.86450000003</v>
      </c>
      <c r="E20" s="54">
        <v>2016010.1735916666</v>
      </c>
      <c r="F20" s="84">
        <v>-128756.40811037362</v>
      </c>
      <c r="G20" s="84"/>
      <c r="H20" s="54">
        <f t="shared" si="2"/>
        <v>128756.40811037362</v>
      </c>
      <c r="I20" s="81">
        <f t="shared" si="1"/>
        <v>0.58845044397963842</v>
      </c>
      <c r="J20" s="102">
        <f t="shared" si="4"/>
        <v>6.38669436280596E-2</v>
      </c>
      <c r="K20" s="76">
        <v>1.7602179836512262</v>
      </c>
    </row>
    <row r="21" spans="2:11" x14ac:dyDescent="0.25">
      <c r="B21" s="88" t="s">
        <v>252</v>
      </c>
      <c r="C21" s="54">
        <v>1112941.4562000001</v>
      </c>
      <c r="D21" s="54">
        <f t="shared" si="0"/>
        <v>185490.24270000003</v>
      </c>
      <c r="E21" s="54">
        <v>4131430.9027666668</v>
      </c>
      <c r="F21" s="84"/>
      <c r="G21" s="84">
        <f>Balanço!N21</f>
        <v>134774.20620000002</v>
      </c>
      <c r="H21" s="54">
        <f t="shared" ref="H21:H22" si="6">G21*$G$30</f>
        <v>-43393.069716128324</v>
      </c>
      <c r="I21" s="81">
        <f t="shared" si="1"/>
        <v>-0.23393720922727715</v>
      </c>
      <c r="J21" s="102">
        <f t="shared" si="4"/>
        <v>-1.0503157559060127E-2</v>
      </c>
      <c r="K21" s="138">
        <v>0.89846153846153842</v>
      </c>
    </row>
    <row r="22" spans="2:11" x14ac:dyDescent="0.25">
      <c r="B22" s="88" t="s">
        <v>257</v>
      </c>
      <c r="C22" s="54">
        <v>2519577.6833999995</v>
      </c>
      <c r="D22" s="54">
        <f t="shared" si="0"/>
        <v>419929.61389999994</v>
      </c>
      <c r="E22" s="54">
        <v>5346980.7038750006</v>
      </c>
      <c r="F22" s="84"/>
      <c r="G22" s="84">
        <f>Balanço!N22</f>
        <v>1455513.9033999995</v>
      </c>
      <c r="H22" s="54">
        <f t="shared" si="6"/>
        <v>-468629.85183755617</v>
      </c>
      <c r="I22" s="81">
        <f t="shared" si="1"/>
        <v>-1.1159723828125956</v>
      </c>
      <c r="J22" s="102">
        <f t="shared" si="4"/>
        <v>-8.7643827010248282E-2</v>
      </c>
      <c r="K22" s="138">
        <v>0.40175953079178883</v>
      </c>
    </row>
    <row r="23" spans="2:11" x14ac:dyDescent="0.25">
      <c r="B23" s="88" t="s">
        <v>269</v>
      </c>
      <c r="C23" s="54">
        <v>2709297.6114000003</v>
      </c>
      <c r="D23" s="54">
        <f t="shared" si="0"/>
        <v>451549.60190000007</v>
      </c>
      <c r="E23" s="54">
        <v>9044388.6113833338</v>
      </c>
      <c r="F23" s="84">
        <v>-154162.94687054129</v>
      </c>
      <c r="G23" s="84"/>
      <c r="H23" s="54">
        <f t="shared" si="2"/>
        <v>154162.94687054129</v>
      </c>
      <c r="I23" s="81">
        <f t="shared" si="1"/>
        <v>0.34140866523160424</v>
      </c>
      <c r="J23" s="102">
        <f t="shared" si="4"/>
        <v>1.7045148488700573E-2</v>
      </c>
      <c r="K23" s="76">
        <v>1.3371757925072045</v>
      </c>
    </row>
    <row r="24" spans="2:11" x14ac:dyDescent="0.25">
      <c r="B24" s="88" t="s">
        <v>254</v>
      </c>
      <c r="C24" s="54">
        <v>6072716.1647999985</v>
      </c>
      <c r="D24" s="54">
        <f t="shared" si="0"/>
        <v>1012119.3607999998</v>
      </c>
      <c r="E24" s="54">
        <v>18113720.228316668</v>
      </c>
      <c r="F24" s="84"/>
      <c r="G24" s="84">
        <f>Balanço!N24</f>
        <v>1352856.3547999999</v>
      </c>
      <c r="H24" s="54">
        <f>G24*$G$30</f>
        <v>-435577.33912843943</v>
      </c>
      <c r="I24" s="81">
        <f t="shared" si="1"/>
        <v>-0.43036163124490595</v>
      </c>
      <c r="J24" s="102">
        <f t="shared" si="4"/>
        <v>-2.4046818303371697E-2</v>
      </c>
      <c r="K24" s="138">
        <v>0.81872213967310548</v>
      </c>
    </row>
    <row r="25" spans="2:11" x14ac:dyDescent="0.25">
      <c r="B25" s="88" t="s">
        <v>256</v>
      </c>
      <c r="C25" s="54">
        <v>2755079.2091999995</v>
      </c>
      <c r="D25" s="54">
        <f t="shared" si="0"/>
        <v>459179.86819999991</v>
      </c>
      <c r="E25" s="54">
        <v>4681613.484925</v>
      </c>
      <c r="F25" s="84">
        <v>-621957.75807220093</v>
      </c>
      <c r="G25" s="84"/>
      <c r="H25" s="54">
        <f t="shared" si="2"/>
        <v>621957.75807220093</v>
      </c>
      <c r="I25" s="81">
        <f t="shared" si="1"/>
        <v>1.3544970090049802</v>
      </c>
      <c r="J25" s="102">
        <f t="shared" si="4"/>
        <v>0.13285115485824109</v>
      </c>
      <c r="K25" s="76">
        <v>1.4191980558930741</v>
      </c>
    </row>
    <row r="26" spans="2:11" s="19" customFormat="1" x14ac:dyDescent="0.25">
      <c r="B26" s="103" t="s">
        <v>318</v>
      </c>
      <c r="C26" s="104">
        <f t="shared" ref="C26:H26" si="7">SUM(C3:C25)</f>
        <v>71198138.179799974</v>
      </c>
      <c r="D26" s="104">
        <f t="shared" si="7"/>
        <v>11866356.363299996</v>
      </c>
      <c r="E26" s="139">
        <f t="shared" si="7"/>
        <v>239200466.58341667</v>
      </c>
      <c r="F26" s="107">
        <f t="shared" si="7"/>
        <v>-2691052.8631048696</v>
      </c>
      <c r="G26" s="107">
        <f t="shared" si="7"/>
        <v>8358120.6823999733</v>
      </c>
      <c r="H26" s="104">
        <f t="shared" si="7"/>
        <v>0</v>
      </c>
      <c r="I26" s="105">
        <f>H26/C26</f>
        <v>0</v>
      </c>
      <c r="J26" s="106">
        <f t="shared" si="4"/>
        <v>0</v>
      </c>
      <c r="K26" s="76">
        <v>1.0383561643835617</v>
      </c>
    </row>
    <row r="27" spans="2:11" s="19" customFormat="1" x14ac:dyDescent="0.25">
      <c r="B27" s="103" t="s">
        <v>321</v>
      </c>
      <c r="C27" s="108"/>
      <c r="D27" s="109"/>
      <c r="E27" s="108"/>
      <c r="F27" s="111">
        <f>SUMIF(F3:F25,"&lt;0",F3:F25)</f>
        <v>-2691052.8631048696</v>
      </c>
      <c r="G27" s="111"/>
      <c r="H27" s="111">
        <f>SUMIF(H3:H25,"&lt;0",H3:H25)</f>
        <v>-2691052.8631048696</v>
      </c>
      <c r="I27" s="108"/>
      <c r="J27" s="110"/>
    </row>
    <row r="28" spans="2:11" s="19" customFormat="1" ht="15.75" thickBot="1" x14ac:dyDescent="0.3">
      <c r="B28" s="112" t="s">
        <v>322</v>
      </c>
      <c r="C28" s="113"/>
      <c r="D28" s="114"/>
      <c r="E28" s="113"/>
      <c r="F28" s="116">
        <f>SUMIF(F3:F25,"&gt;0",F3:F25)</f>
        <v>0</v>
      </c>
      <c r="G28" s="116"/>
      <c r="H28" s="116">
        <f>SUMIF(H3:H25,"&gt;0",H3:H25)</f>
        <v>2691052.8631048696</v>
      </c>
      <c r="I28" s="113"/>
      <c r="J28" s="115"/>
    </row>
    <row r="29" spans="2:11" x14ac:dyDescent="0.25">
      <c r="K29" s="19"/>
    </row>
    <row r="30" spans="2:11" x14ac:dyDescent="0.25">
      <c r="E30" s="93" t="s">
        <v>323</v>
      </c>
      <c r="G30" s="94">
        <f>F27/G26</f>
        <v>-0.3219686536438181</v>
      </c>
    </row>
  </sheetData>
  <autoFilter ref="B2:J28"/>
  <mergeCells count="1">
    <mergeCell ref="F1:J1"/>
  </mergeCells>
  <conditionalFormatting sqref="I3:J26 F3:H25">
    <cfRule type="cellIs" dxfId="29" priority="6" operator="lessThan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2"/>
  <sheetViews>
    <sheetView workbookViewId="0">
      <selection activeCell="A15" sqref="A15:C18"/>
    </sheetView>
  </sheetViews>
  <sheetFormatPr defaultRowHeight="15" x14ac:dyDescent="0.25"/>
  <cols>
    <col min="1" max="1" width="34.5703125" bestFit="1" customWidth="1"/>
    <col min="2" max="2" width="18" bestFit="1" customWidth="1"/>
    <col min="3" max="3" width="20.140625" bestFit="1" customWidth="1"/>
    <col min="4" max="4" width="22.140625" bestFit="1" customWidth="1"/>
    <col min="5" max="5" width="14" bestFit="1" customWidth="1"/>
    <col min="6" max="6" width="17.85546875" bestFit="1" customWidth="1"/>
    <col min="7" max="7" width="18.85546875" bestFit="1" customWidth="1"/>
    <col min="8" max="8" width="28.85546875" bestFit="1" customWidth="1"/>
    <col min="9" max="9" width="15.85546875" bestFit="1" customWidth="1"/>
    <col min="10" max="10" width="14.85546875" bestFit="1" customWidth="1"/>
    <col min="11" max="11" width="19.140625" bestFit="1" customWidth="1"/>
    <col min="12" max="12" width="21.7109375" bestFit="1" customWidth="1"/>
    <col min="13" max="13" width="15.140625" bestFit="1" customWidth="1"/>
    <col min="14" max="14" width="14.5703125" bestFit="1" customWidth="1"/>
    <col min="15" max="15" width="22.42578125" bestFit="1" customWidth="1"/>
    <col min="16" max="16" width="23" bestFit="1" customWidth="1"/>
    <col min="17" max="17" width="19.140625" bestFit="1" customWidth="1"/>
    <col min="18" max="18" width="20.5703125" bestFit="1" customWidth="1"/>
    <col min="19" max="19" width="31" bestFit="1" customWidth="1"/>
    <col min="20" max="20" width="19.140625" bestFit="1" customWidth="1"/>
    <col min="21" max="21" width="20.5703125" bestFit="1" customWidth="1"/>
    <col min="22" max="22" width="16.28515625" bestFit="1" customWidth="1"/>
    <col min="23" max="23" width="18.7109375" bestFit="1" customWidth="1"/>
    <col min="24" max="24" width="16.5703125" bestFit="1" customWidth="1"/>
    <col min="25" max="25" width="10.28515625" bestFit="1" customWidth="1"/>
  </cols>
  <sheetData>
    <row r="1" spans="1:3" x14ac:dyDescent="0.25">
      <c r="B1" s="62" t="s">
        <v>306</v>
      </c>
    </row>
    <row r="2" spans="1:3" x14ac:dyDescent="0.25">
      <c r="A2" s="62" t="s">
        <v>309</v>
      </c>
      <c r="B2" s="56" t="s">
        <v>317</v>
      </c>
      <c r="C2" s="56" t="s">
        <v>307</v>
      </c>
    </row>
    <row r="3" spans="1:3" x14ac:dyDescent="0.25">
      <c r="A3" s="63" t="s">
        <v>15</v>
      </c>
      <c r="B3" s="72">
        <v>2818</v>
      </c>
      <c r="C3" s="72">
        <v>2508</v>
      </c>
    </row>
    <row r="4" spans="1:3" x14ac:dyDescent="0.25">
      <c r="A4" s="82" t="s">
        <v>250</v>
      </c>
      <c r="B4" s="72">
        <v>2801.5</v>
      </c>
      <c r="C4" s="72">
        <v>2490</v>
      </c>
    </row>
    <row r="5" spans="1:3" x14ac:dyDescent="0.25">
      <c r="A5" s="82" t="s">
        <v>271</v>
      </c>
      <c r="B5" s="72">
        <v>0</v>
      </c>
      <c r="C5" s="72">
        <v>1</v>
      </c>
    </row>
    <row r="6" spans="1:3" x14ac:dyDescent="0.25">
      <c r="A6" s="82" t="s">
        <v>272</v>
      </c>
      <c r="B6" s="72">
        <v>16.5</v>
      </c>
      <c r="C6" s="72">
        <v>6</v>
      </c>
    </row>
    <row r="7" spans="1:3" x14ac:dyDescent="0.25">
      <c r="A7" s="82" t="s">
        <v>253</v>
      </c>
      <c r="B7" s="72">
        <v>0</v>
      </c>
      <c r="C7" s="72">
        <v>5</v>
      </c>
    </row>
    <row r="8" spans="1:3" x14ac:dyDescent="0.25">
      <c r="A8" s="82" t="s">
        <v>251</v>
      </c>
      <c r="B8" s="72">
        <v>0</v>
      </c>
      <c r="C8" s="72">
        <v>2</v>
      </c>
    </row>
    <row r="9" spans="1:3" x14ac:dyDescent="0.25">
      <c r="A9" s="82" t="s">
        <v>252</v>
      </c>
      <c r="B9" s="72">
        <v>0</v>
      </c>
      <c r="C9" s="72">
        <v>4</v>
      </c>
    </row>
    <row r="10" spans="1:3" x14ac:dyDescent="0.25">
      <c r="A10" s="63" t="s">
        <v>48</v>
      </c>
      <c r="B10" s="72">
        <v>370.5</v>
      </c>
      <c r="C10" s="72">
        <v>511</v>
      </c>
    </row>
    <row r="11" spans="1:3" x14ac:dyDescent="0.25">
      <c r="A11" s="63" t="s">
        <v>73</v>
      </c>
      <c r="B11" s="72">
        <v>580</v>
      </c>
      <c r="C11" s="72">
        <v>519</v>
      </c>
    </row>
    <row r="12" spans="1:3" x14ac:dyDescent="0.25">
      <c r="A12" s="63" t="s">
        <v>82</v>
      </c>
      <c r="B12" s="72">
        <v>335</v>
      </c>
      <c r="C12" s="72">
        <v>170</v>
      </c>
    </row>
    <row r="13" spans="1:3" x14ac:dyDescent="0.25">
      <c r="A13" s="63" t="s">
        <v>55</v>
      </c>
      <c r="B13" s="72">
        <v>390.5</v>
      </c>
      <c r="C13" s="72">
        <v>417</v>
      </c>
    </row>
    <row r="14" spans="1:3" x14ac:dyDescent="0.25">
      <c r="A14" s="63" t="s">
        <v>67</v>
      </c>
      <c r="B14" s="72">
        <v>146.5</v>
      </c>
      <c r="C14" s="72">
        <v>110</v>
      </c>
    </row>
    <row r="15" spans="1:3" x14ac:dyDescent="0.25">
      <c r="A15" s="82" t="s">
        <v>250</v>
      </c>
      <c r="B15" s="72">
        <v>146.5</v>
      </c>
      <c r="C15" s="72">
        <v>104</v>
      </c>
    </row>
    <row r="16" spans="1:3" x14ac:dyDescent="0.25">
      <c r="A16" s="82" t="s">
        <v>261</v>
      </c>
      <c r="B16" s="72">
        <v>0</v>
      </c>
      <c r="C16" s="72">
        <v>1</v>
      </c>
    </row>
    <row r="17" spans="1:3" x14ac:dyDescent="0.25">
      <c r="A17" s="82" t="s">
        <v>252</v>
      </c>
      <c r="B17" s="72">
        <v>0</v>
      </c>
      <c r="C17" s="72">
        <v>2</v>
      </c>
    </row>
    <row r="18" spans="1:3" x14ac:dyDescent="0.25">
      <c r="A18" s="82" t="s">
        <v>257</v>
      </c>
      <c r="B18" s="72">
        <v>0</v>
      </c>
      <c r="C18" s="72">
        <v>3</v>
      </c>
    </row>
    <row r="19" spans="1:3" x14ac:dyDescent="0.25">
      <c r="A19" s="63" t="s">
        <v>43</v>
      </c>
      <c r="B19" s="72">
        <v>380</v>
      </c>
      <c r="C19" s="72">
        <v>626</v>
      </c>
    </row>
    <row r="20" spans="1:3" x14ac:dyDescent="0.25">
      <c r="A20" s="82" t="s">
        <v>255</v>
      </c>
      <c r="B20" s="72">
        <v>0</v>
      </c>
      <c r="C20" s="72">
        <v>1</v>
      </c>
    </row>
    <row r="21" spans="1:3" x14ac:dyDescent="0.25">
      <c r="A21" s="82" t="s">
        <v>250</v>
      </c>
      <c r="B21" s="72">
        <v>7.4999999999999991</v>
      </c>
      <c r="C21" s="72">
        <v>6</v>
      </c>
    </row>
    <row r="22" spans="1:3" x14ac:dyDescent="0.25">
      <c r="A22" s="82" t="s">
        <v>251</v>
      </c>
      <c r="B22" s="72">
        <v>372.5</v>
      </c>
      <c r="C22" s="72">
        <v>609</v>
      </c>
    </row>
    <row r="23" spans="1:3" x14ac:dyDescent="0.25">
      <c r="A23" s="82" t="s">
        <v>256</v>
      </c>
      <c r="B23" s="72">
        <v>0</v>
      </c>
      <c r="C23" s="72">
        <v>10</v>
      </c>
    </row>
    <row r="24" spans="1:3" x14ac:dyDescent="0.25">
      <c r="A24" s="63" t="s">
        <v>69</v>
      </c>
      <c r="B24" s="72">
        <v>792</v>
      </c>
      <c r="C24" s="72">
        <v>1000</v>
      </c>
    </row>
    <row r="25" spans="1:3" x14ac:dyDescent="0.25">
      <c r="A25" s="82" t="s">
        <v>250</v>
      </c>
      <c r="B25" s="72">
        <v>38.5</v>
      </c>
      <c r="C25" s="72">
        <v>58</v>
      </c>
    </row>
    <row r="26" spans="1:3" x14ac:dyDescent="0.25">
      <c r="A26" s="82" t="s">
        <v>261</v>
      </c>
      <c r="B26" s="72">
        <v>753.5</v>
      </c>
      <c r="C26" s="72">
        <v>937</v>
      </c>
    </row>
    <row r="27" spans="1:3" x14ac:dyDescent="0.25">
      <c r="A27" s="82" t="s">
        <v>269</v>
      </c>
      <c r="B27" s="72">
        <v>0</v>
      </c>
      <c r="C27" s="72">
        <v>1</v>
      </c>
    </row>
    <row r="28" spans="1:3" x14ac:dyDescent="0.25">
      <c r="A28" s="82" t="s">
        <v>254</v>
      </c>
      <c r="B28" s="72">
        <v>0</v>
      </c>
      <c r="C28" s="72">
        <v>4</v>
      </c>
    </row>
    <row r="29" spans="1:3" x14ac:dyDescent="0.25">
      <c r="A29" s="63" t="s">
        <v>76</v>
      </c>
      <c r="B29" s="72">
        <v>402.5</v>
      </c>
      <c r="C29" s="72">
        <v>348</v>
      </c>
    </row>
    <row r="30" spans="1:3" x14ac:dyDescent="0.25">
      <c r="A30" s="82" t="s">
        <v>250</v>
      </c>
      <c r="B30" s="72">
        <v>7.5</v>
      </c>
      <c r="C30" s="72">
        <v>10</v>
      </c>
    </row>
    <row r="31" spans="1:3" x14ac:dyDescent="0.25">
      <c r="A31" s="82" t="s">
        <v>251</v>
      </c>
      <c r="B31" s="72">
        <v>118.5</v>
      </c>
      <c r="C31" s="72">
        <v>169</v>
      </c>
    </row>
    <row r="32" spans="1:3" x14ac:dyDescent="0.25">
      <c r="A32" s="83" t="s">
        <v>259</v>
      </c>
      <c r="B32" s="72">
        <v>276.5</v>
      </c>
      <c r="C32" s="72">
        <v>168</v>
      </c>
    </row>
    <row r="33" spans="1:3" x14ac:dyDescent="0.25">
      <c r="A33" s="82" t="s">
        <v>260</v>
      </c>
      <c r="B33" s="72">
        <v>0</v>
      </c>
      <c r="C33" s="72">
        <v>1</v>
      </c>
    </row>
    <row r="34" spans="1:3" x14ac:dyDescent="0.25">
      <c r="A34" s="63" t="s">
        <v>13</v>
      </c>
      <c r="B34" s="72">
        <v>136</v>
      </c>
      <c r="C34" s="72">
        <v>258</v>
      </c>
    </row>
    <row r="35" spans="1:3" x14ac:dyDescent="0.25">
      <c r="A35" s="82" t="s">
        <v>250</v>
      </c>
      <c r="B35" s="72">
        <v>0</v>
      </c>
      <c r="C35" s="72">
        <v>5</v>
      </c>
    </row>
    <row r="36" spans="1:3" x14ac:dyDescent="0.25">
      <c r="A36" s="82" t="s">
        <v>265</v>
      </c>
      <c r="B36" s="72">
        <v>0</v>
      </c>
      <c r="C36" s="72">
        <v>1</v>
      </c>
    </row>
    <row r="37" spans="1:3" x14ac:dyDescent="0.25">
      <c r="A37" s="82" t="s">
        <v>267</v>
      </c>
      <c r="B37" s="72">
        <v>77.999999999999986</v>
      </c>
      <c r="C37" s="72">
        <v>220</v>
      </c>
    </row>
    <row r="38" spans="1:3" x14ac:dyDescent="0.25">
      <c r="A38" s="82" t="s">
        <v>268</v>
      </c>
      <c r="B38" s="72">
        <v>3.9999999999999996</v>
      </c>
      <c r="C38" s="72">
        <v>0</v>
      </c>
    </row>
    <row r="39" spans="1:3" x14ac:dyDescent="0.25">
      <c r="A39" s="83" t="s">
        <v>264</v>
      </c>
      <c r="B39" s="72">
        <v>51.500000000000007</v>
      </c>
      <c r="C39" s="72">
        <v>30</v>
      </c>
    </row>
    <row r="40" spans="1:3" x14ac:dyDescent="0.25">
      <c r="A40" s="83" t="s">
        <v>254</v>
      </c>
      <c r="B40" s="72">
        <v>2.5</v>
      </c>
      <c r="C40" s="72">
        <v>0</v>
      </c>
    </row>
    <row r="41" spans="1:3" x14ac:dyDescent="0.25">
      <c r="A41" s="82" t="s">
        <v>256</v>
      </c>
      <c r="B41" s="72">
        <v>0</v>
      </c>
      <c r="C41" s="72">
        <v>2</v>
      </c>
    </row>
    <row r="42" spans="1:3" x14ac:dyDescent="0.25">
      <c r="A42" s="63" t="s">
        <v>31</v>
      </c>
      <c r="B42" s="72">
        <v>288.5</v>
      </c>
      <c r="C42" s="72">
        <v>484</v>
      </c>
    </row>
    <row r="43" spans="1:3" x14ac:dyDescent="0.25">
      <c r="A43" s="82" t="s">
        <v>273</v>
      </c>
      <c r="B43" s="72">
        <v>6.4999999999999991</v>
      </c>
      <c r="C43" s="72">
        <v>29</v>
      </c>
    </row>
    <row r="44" spans="1:3" x14ac:dyDescent="0.25">
      <c r="A44" s="82" t="s">
        <v>250</v>
      </c>
      <c r="B44" s="72">
        <v>0</v>
      </c>
      <c r="C44" s="72">
        <v>1</v>
      </c>
    </row>
    <row r="45" spans="1:3" x14ac:dyDescent="0.25">
      <c r="A45" s="82" t="s">
        <v>265</v>
      </c>
      <c r="B45" s="72">
        <v>0</v>
      </c>
      <c r="C45" s="72">
        <v>7</v>
      </c>
    </row>
    <row r="46" spans="1:3" x14ac:dyDescent="0.25">
      <c r="A46" s="82" t="s">
        <v>267</v>
      </c>
      <c r="B46" s="72">
        <v>0</v>
      </c>
      <c r="C46" s="72">
        <v>48</v>
      </c>
    </row>
    <row r="47" spans="1:3" x14ac:dyDescent="0.25">
      <c r="A47" s="83" t="s">
        <v>266</v>
      </c>
      <c r="B47" s="72">
        <v>191</v>
      </c>
      <c r="C47" s="72">
        <v>102</v>
      </c>
    </row>
    <row r="48" spans="1:3" x14ac:dyDescent="0.25">
      <c r="A48" s="82" t="s">
        <v>268</v>
      </c>
      <c r="B48" s="72">
        <v>11</v>
      </c>
      <c r="C48" s="72">
        <v>34</v>
      </c>
    </row>
    <row r="49" spans="1:3" x14ac:dyDescent="0.25">
      <c r="A49" s="82" t="s">
        <v>264</v>
      </c>
      <c r="B49" s="72">
        <v>63</v>
      </c>
      <c r="C49" s="72">
        <v>213</v>
      </c>
    </row>
    <row r="50" spans="1:3" x14ac:dyDescent="0.25">
      <c r="A50" s="82" t="s">
        <v>254</v>
      </c>
      <c r="B50" s="72">
        <v>5.5</v>
      </c>
      <c r="C50" s="72">
        <v>0</v>
      </c>
    </row>
    <row r="51" spans="1:3" x14ac:dyDescent="0.25">
      <c r="A51" s="82" t="s">
        <v>256</v>
      </c>
      <c r="B51" s="72">
        <v>11.5</v>
      </c>
      <c r="C51" s="72">
        <v>50</v>
      </c>
    </row>
    <row r="52" spans="1:3" x14ac:dyDescent="0.25">
      <c r="A52" s="63" t="s">
        <v>51</v>
      </c>
      <c r="B52" s="72">
        <v>324</v>
      </c>
      <c r="C52" s="72">
        <v>236</v>
      </c>
    </row>
    <row r="53" spans="1:3" x14ac:dyDescent="0.25">
      <c r="A53" s="82" t="s">
        <v>250</v>
      </c>
      <c r="B53" s="72">
        <v>10.5</v>
      </c>
      <c r="C53" s="72">
        <v>16</v>
      </c>
    </row>
    <row r="54" spans="1:3" x14ac:dyDescent="0.25">
      <c r="A54" s="82" t="s">
        <v>261</v>
      </c>
      <c r="B54" s="72">
        <v>0</v>
      </c>
      <c r="C54" s="72">
        <v>3</v>
      </c>
    </row>
    <row r="55" spans="1:3" x14ac:dyDescent="0.25">
      <c r="A55" s="82" t="s">
        <v>267</v>
      </c>
      <c r="B55" s="72">
        <v>21</v>
      </c>
      <c r="C55" s="72">
        <v>0</v>
      </c>
    </row>
    <row r="56" spans="1:3" x14ac:dyDescent="0.25">
      <c r="A56" s="82" t="s">
        <v>262</v>
      </c>
      <c r="B56" s="72">
        <v>226</v>
      </c>
      <c r="C56" s="72">
        <v>198</v>
      </c>
    </row>
    <row r="57" spans="1:3" x14ac:dyDescent="0.25">
      <c r="A57" s="82" t="s">
        <v>264</v>
      </c>
      <c r="B57" s="72">
        <v>6</v>
      </c>
      <c r="C57" s="72">
        <v>0</v>
      </c>
    </row>
    <row r="58" spans="1:3" x14ac:dyDescent="0.25">
      <c r="A58" s="82" t="s">
        <v>252</v>
      </c>
      <c r="B58" s="72">
        <v>0</v>
      </c>
      <c r="C58" s="72">
        <v>1</v>
      </c>
    </row>
    <row r="59" spans="1:3" x14ac:dyDescent="0.25">
      <c r="A59" s="82" t="s">
        <v>269</v>
      </c>
      <c r="B59" s="72">
        <v>8.5</v>
      </c>
      <c r="C59" s="72">
        <v>1</v>
      </c>
    </row>
    <row r="60" spans="1:3" x14ac:dyDescent="0.25">
      <c r="A60" s="82" t="s">
        <v>254</v>
      </c>
      <c r="B60" s="72">
        <v>52</v>
      </c>
      <c r="C60" s="72">
        <v>16</v>
      </c>
    </row>
    <row r="61" spans="1:3" x14ac:dyDescent="0.25">
      <c r="A61" s="82" t="s">
        <v>256</v>
      </c>
      <c r="B61" s="72">
        <v>0</v>
      </c>
      <c r="C61" s="72">
        <v>1</v>
      </c>
    </row>
    <row r="62" spans="1:3" x14ac:dyDescent="0.25">
      <c r="A62" s="63" t="s">
        <v>90</v>
      </c>
      <c r="B62" s="72">
        <v>333.5</v>
      </c>
      <c r="C62" s="72">
        <v>369</v>
      </c>
    </row>
    <row r="63" spans="1:3" x14ac:dyDescent="0.25">
      <c r="A63" s="82" t="s">
        <v>255</v>
      </c>
      <c r="B63" s="72">
        <v>0</v>
      </c>
      <c r="C63" s="72">
        <v>4</v>
      </c>
    </row>
    <row r="64" spans="1:3" x14ac:dyDescent="0.25">
      <c r="A64" s="82" t="s">
        <v>250</v>
      </c>
      <c r="B64" s="72">
        <v>93</v>
      </c>
      <c r="C64" s="72">
        <v>84</v>
      </c>
    </row>
    <row r="65" spans="1:3" x14ac:dyDescent="0.25">
      <c r="A65" s="82" t="s">
        <v>253</v>
      </c>
      <c r="B65" s="72">
        <v>0</v>
      </c>
      <c r="C65" s="72">
        <v>1</v>
      </c>
    </row>
    <row r="66" spans="1:3" x14ac:dyDescent="0.25">
      <c r="A66" s="82" t="s">
        <v>251</v>
      </c>
      <c r="B66" s="72">
        <v>4</v>
      </c>
      <c r="C66" s="72">
        <v>4</v>
      </c>
    </row>
    <row r="67" spans="1:3" x14ac:dyDescent="0.25">
      <c r="A67" s="82" t="s">
        <v>259</v>
      </c>
      <c r="B67" s="72">
        <v>9.5</v>
      </c>
      <c r="C67" s="72">
        <v>11</v>
      </c>
    </row>
    <row r="68" spans="1:3" x14ac:dyDescent="0.25">
      <c r="A68" s="82" t="s">
        <v>260</v>
      </c>
      <c r="B68" s="72">
        <v>227</v>
      </c>
      <c r="C68" s="72">
        <v>265</v>
      </c>
    </row>
    <row r="69" spans="1:3" x14ac:dyDescent="0.25">
      <c r="A69" s="63" t="s">
        <v>23</v>
      </c>
      <c r="B69" s="72">
        <v>443.5</v>
      </c>
      <c r="C69" s="72">
        <v>612</v>
      </c>
    </row>
    <row r="70" spans="1:3" x14ac:dyDescent="0.25">
      <c r="A70" s="82" t="s">
        <v>265</v>
      </c>
      <c r="B70" s="72">
        <v>98</v>
      </c>
      <c r="C70" s="72">
        <v>163</v>
      </c>
    </row>
    <row r="71" spans="1:3" x14ac:dyDescent="0.25">
      <c r="A71" s="82" t="s">
        <v>266</v>
      </c>
      <c r="B71" s="72">
        <v>100.5</v>
      </c>
      <c r="C71" s="72">
        <v>135</v>
      </c>
    </row>
    <row r="72" spans="1:3" x14ac:dyDescent="0.25">
      <c r="A72" s="82" t="s">
        <v>268</v>
      </c>
      <c r="B72" s="72">
        <v>236</v>
      </c>
      <c r="C72" s="72">
        <v>309</v>
      </c>
    </row>
    <row r="73" spans="1:3" x14ac:dyDescent="0.25">
      <c r="A73" s="82" t="s">
        <v>264</v>
      </c>
      <c r="B73" s="72">
        <v>0</v>
      </c>
      <c r="C73" s="72">
        <v>2</v>
      </c>
    </row>
    <row r="74" spans="1:3" x14ac:dyDescent="0.25">
      <c r="A74" s="82" t="s">
        <v>254</v>
      </c>
      <c r="B74" s="72">
        <v>9</v>
      </c>
      <c r="C74" s="72">
        <v>1</v>
      </c>
    </row>
    <row r="75" spans="1:3" x14ac:dyDescent="0.25">
      <c r="A75" s="82" t="s">
        <v>256</v>
      </c>
      <c r="B75" s="72">
        <v>0</v>
      </c>
      <c r="C75" s="72">
        <v>2</v>
      </c>
    </row>
    <row r="76" spans="1:3" x14ac:dyDescent="0.25">
      <c r="A76" s="63" t="s">
        <v>65</v>
      </c>
      <c r="B76" s="72">
        <v>296</v>
      </c>
      <c r="C76" s="72">
        <v>277</v>
      </c>
    </row>
    <row r="77" spans="1:3" x14ac:dyDescent="0.25">
      <c r="A77" s="82" t="s">
        <v>250</v>
      </c>
      <c r="B77" s="72">
        <v>133.5</v>
      </c>
      <c r="C77" s="72">
        <v>135</v>
      </c>
    </row>
    <row r="78" spans="1:3" x14ac:dyDescent="0.25">
      <c r="A78" s="82" t="s">
        <v>264</v>
      </c>
      <c r="B78" s="72">
        <v>0</v>
      </c>
      <c r="C78" s="72">
        <v>1</v>
      </c>
    </row>
    <row r="79" spans="1:3" x14ac:dyDescent="0.25">
      <c r="A79" s="82" t="s">
        <v>252</v>
      </c>
      <c r="B79" s="72">
        <v>162.5</v>
      </c>
      <c r="C79" s="72">
        <v>139</v>
      </c>
    </row>
    <row r="80" spans="1:3" x14ac:dyDescent="0.25">
      <c r="A80" s="82" t="s">
        <v>254</v>
      </c>
      <c r="B80" s="72">
        <v>0</v>
      </c>
      <c r="C80" s="72">
        <v>1</v>
      </c>
    </row>
    <row r="81" spans="1:3" x14ac:dyDescent="0.25">
      <c r="A81" s="82" t="s">
        <v>256</v>
      </c>
      <c r="B81" s="72">
        <v>0</v>
      </c>
      <c r="C81" s="72">
        <v>1</v>
      </c>
    </row>
    <row r="82" spans="1:3" x14ac:dyDescent="0.25">
      <c r="A82" s="63" t="s">
        <v>71</v>
      </c>
      <c r="B82" s="72">
        <v>455.5</v>
      </c>
      <c r="C82" s="72">
        <v>203</v>
      </c>
    </row>
    <row r="83" spans="1:3" x14ac:dyDescent="0.25">
      <c r="A83" s="82" t="s">
        <v>250</v>
      </c>
      <c r="B83" s="72">
        <v>82</v>
      </c>
      <c r="C83" s="72">
        <v>43</v>
      </c>
    </row>
    <row r="84" spans="1:3" x14ac:dyDescent="0.25">
      <c r="A84" s="82" t="s">
        <v>258</v>
      </c>
      <c r="B84" s="72">
        <v>0</v>
      </c>
      <c r="C84" s="72">
        <v>15</v>
      </c>
    </row>
    <row r="85" spans="1:3" x14ac:dyDescent="0.25">
      <c r="A85" s="82" t="s">
        <v>261</v>
      </c>
      <c r="B85" s="72">
        <v>32.5</v>
      </c>
      <c r="C85" s="72">
        <v>16</v>
      </c>
    </row>
    <row r="86" spans="1:3" x14ac:dyDescent="0.25">
      <c r="A86" s="82" t="s">
        <v>257</v>
      </c>
      <c r="B86" s="72">
        <v>341</v>
      </c>
      <c r="C86" s="72">
        <v>129</v>
      </c>
    </row>
    <row r="87" spans="1:3" x14ac:dyDescent="0.25">
      <c r="A87" s="63" t="s">
        <v>114</v>
      </c>
      <c r="B87" s="72">
        <v>342</v>
      </c>
      <c r="C87" s="72">
        <v>482</v>
      </c>
    </row>
    <row r="88" spans="1:3" x14ac:dyDescent="0.25">
      <c r="A88" s="82" t="s">
        <v>250</v>
      </c>
      <c r="B88" s="72">
        <v>3.5</v>
      </c>
      <c r="C88" s="72">
        <v>1</v>
      </c>
    </row>
    <row r="89" spans="1:3" x14ac:dyDescent="0.25">
      <c r="A89" s="82" t="s">
        <v>264</v>
      </c>
      <c r="B89" s="72">
        <v>0</v>
      </c>
      <c r="C89" s="72">
        <v>7</v>
      </c>
    </row>
    <row r="90" spans="1:3" x14ac:dyDescent="0.25">
      <c r="A90" s="82" t="s">
        <v>269</v>
      </c>
      <c r="B90" s="72">
        <v>338.5</v>
      </c>
      <c r="C90" s="72">
        <v>461</v>
      </c>
    </row>
    <row r="91" spans="1:3" x14ac:dyDescent="0.25">
      <c r="A91" s="82" t="s">
        <v>254</v>
      </c>
      <c r="B91" s="72">
        <v>0</v>
      </c>
      <c r="C91" s="72">
        <v>4</v>
      </c>
    </row>
    <row r="92" spans="1:3" x14ac:dyDescent="0.25">
      <c r="A92" s="82" t="s">
        <v>256</v>
      </c>
      <c r="B92" s="72">
        <v>0</v>
      </c>
      <c r="C92" s="72">
        <v>9</v>
      </c>
    </row>
    <row r="93" spans="1:3" x14ac:dyDescent="0.25">
      <c r="A93" s="63" t="s">
        <v>25</v>
      </c>
      <c r="B93" s="72">
        <v>595.5</v>
      </c>
      <c r="C93" s="72">
        <v>553</v>
      </c>
    </row>
    <row r="94" spans="1:3" x14ac:dyDescent="0.25">
      <c r="A94" s="82" t="s">
        <v>255</v>
      </c>
      <c r="B94" s="72">
        <v>0</v>
      </c>
      <c r="C94" s="72">
        <v>1</v>
      </c>
    </row>
    <row r="95" spans="1:3" x14ac:dyDescent="0.25">
      <c r="A95" s="82" t="s">
        <v>250</v>
      </c>
      <c r="B95" s="72">
        <v>0</v>
      </c>
      <c r="C95" s="72">
        <v>6</v>
      </c>
    </row>
    <row r="96" spans="1:3" x14ac:dyDescent="0.25">
      <c r="A96" s="82" t="s">
        <v>251</v>
      </c>
      <c r="B96" s="72">
        <v>0</v>
      </c>
      <c r="C96" s="72">
        <v>1</v>
      </c>
    </row>
    <row r="97" spans="1:3" x14ac:dyDescent="0.25">
      <c r="A97" s="82" t="s">
        <v>262</v>
      </c>
      <c r="B97" s="72">
        <v>0</v>
      </c>
      <c r="C97" s="72">
        <v>4</v>
      </c>
    </row>
    <row r="98" spans="1:3" x14ac:dyDescent="0.25">
      <c r="A98" s="82" t="s">
        <v>264</v>
      </c>
      <c r="B98" s="72">
        <v>0</v>
      </c>
      <c r="C98" s="72">
        <v>15</v>
      </c>
    </row>
    <row r="99" spans="1:3" x14ac:dyDescent="0.25">
      <c r="A99" s="82" t="s">
        <v>269</v>
      </c>
      <c r="B99" s="72">
        <v>0</v>
      </c>
      <c r="C99" s="72">
        <v>1</v>
      </c>
    </row>
    <row r="100" spans="1:3" x14ac:dyDescent="0.25">
      <c r="A100" s="82" t="s">
        <v>254</v>
      </c>
      <c r="B100" s="72">
        <v>595.5</v>
      </c>
      <c r="C100" s="72">
        <v>525</v>
      </c>
    </row>
    <row r="101" spans="1:3" x14ac:dyDescent="0.25">
      <c r="A101" s="63" t="s">
        <v>26</v>
      </c>
      <c r="B101" s="72">
        <v>425.5</v>
      </c>
      <c r="C101" s="72">
        <v>550</v>
      </c>
    </row>
    <row r="102" spans="1:3" x14ac:dyDescent="0.25">
      <c r="A102" s="82" t="s">
        <v>255</v>
      </c>
      <c r="B102" s="72">
        <v>0</v>
      </c>
      <c r="C102" s="72">
        <v>1</v>
      </c>
    </row>
    <row r="103" spans="1:3" x14ac:dyDescent="0.25">
      <c r="A103" s="82" t="s">
        <v>250</v>
      </c>
      <c r="B103" s="72">
        <v>6.4999999999999991</v>
      </c>
      <c r="C103" s="72">
        <v>14</v>
      </c>
    </row>
    <row r="104" spans="1:3" x14ac:dyDescent="0.25">
      <c r="A104" s="82" t="s">
        <v>265</v>
      </c>
      <c r="B104" s="72">
        <v>24</v>
      </c>
      <c r="C104" s="72">
        <v>12</v>
      </c>
    </row>
    <row r="105" spans="1:3" x14ac:dyDescent="0.25">
      <c r="A105" s="82" t="s">
        <v>251</v>
      </c>
      <c r="B105" s="72">
        <v>0</v>
      </c>
      <c r="C105" s="72">
        <v>2</v>
      </c>
    </row>
    <row r="106" spans="1:3" x14ac:dyDescent="0.25">
      <c r="A106" s="82" t="s">
        <v>267</v>
      </c>
      <c r="B106" s="72">
        <v>0</v>
      </c>
      <c r="C106" s="72">
        <v>3</v>
      </c>
    </row>
    <row r="107" spans="1:3" x14ac:dyDescent="0.25">
      <c r="A107" s="82" t="s">
        <v>266</v>
      </c>
      <c r="B107" s="72">
        <v>4.5</v>
      </c>
      <c r="C107" s="72">
        <v>18</v>
      </c>
    </row>
    <row r="108" spans="1:3" x14ac:dyDescent="0.25">
      <c r="A108" s="82" t="s">
        <v>268</v>
      </c>
      <c r="B108" s="72">
        <v>26</v>
      </c>
      <c r="C108" s="72">
        <v>7</v>
      </c>
    </row>
    <row r="109" spans="1:3" x14ac:dyDescent="0.25">
      <c r="A109" s="82" t="s">
        <v>264</v>
      </c>
      <c r="B109" s="72">
        <v>0</v>
      </c>
      <c r="C109" s="72">
        <v>8</v>
      </c>
    </row>
    <row r="110" spans="1:3" x14ac:dyDescent="0.25">
      <c r="A110" s="82" t="s">
        <v>254</v>
      </c>
      <c r="B110" s="72">
        <v>8.5</v>
      </c>
      <c r="C110" s="72">
        <v>0</v>
      </c>
    </row>
    <row r="111" spans="1:3" x14ac:dyDescent="0.25">
      <c r="A111" s="82" t="s">
        <v>256</v>
      </c>
      <c r="B111" s="72">
        <v>356</v>
      </c>
      <c r="C111" s="72">
        <v>485</v>
      </c>
    </row>
    <row r="112" spans="1:3" x14ac:dyDescent="0.25">
      <c r="A112" s="63" t="s">
        <v>320</v>
      </c>
      <c r="B112" s="72">
        <v>9855</v>
      </c>
      <c r="C112" s="72">
        <v>10233</v>
      </c>
    </row>
  </sheetData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1"/>
  <sheetViews>
    <sheetView tabSelected="1" workbookViewId="0">
      <selection activeCell="A29" sqref="A29"/>
    </sheetView>
  </sheetViews>
  <sheetFormatPr defaultRowHeight="15" x14ac:dyDescent="0.25"/>
  <cols>
    <col min="7" max="7" width="13.7109375" bestFit="1" customWidth="1"/>
    <col min="9" max="9" width="20.7109375" customWidth="1"/>
    <col min="10" max="10" width="24.42578125" hidden="1" customWidth="1"/>
    <col min="11" max="16" width="0" hidden="1" customWidth="1"/>
    <col min="18" max="19" width="0" hidden="1" customWidth="1"/>
    <col min="21" max="21" width="13.7109375" bestFit="1" customWidth="1"/>
    <col min="22" max="22" width="12.5703125" bestFit="1" customWidth="1"/>
    <col min="23" max="23" width="10.5703125" bestFit="1" customWidth="1"/>
    <col min="24" max="24" width="15.7109375" bestFit="1" customWidth="1"/>
    <col min="25" max="25" width="11" bestFit="1" customWidth="1"/>
    <col min="26" max="26" width="15.7109375" bestFit="1" customWidth="1"/>
  </cols>
  <sheetData>
    <row r="1" spans="1:28" s="56" customFormat="1" ht="105" x14ac:dyDescent="0.25">
      <c r="A1" s="65" t="s">
        <v>281</v>
      </c>
      <c r="B1" s="66" t="s">
        <v>282</v>
      </c>
      <c r="C1" s="65" t="s">
        <v>283</v>
      </c>
      <c r="D1" s="66" t="s">
        <v>166</v>
      </c>
      <c r="E1" s="65" t="s">
        <v>284</v>
      </c>
      <c r="F1" s="124" t="s">
        <v>285</v>
      </c>
      <c r="G1" s="65" t="s">
        <v>286</v>
      </c>
      <c r="H1" s="124" t="s">
        <v>287</v>
      </c>
      <c r="I1" s="65" t="s">
        <v>288</v>
      </c>
      <c r="J1" s="65" t="s">
        <v>327</v>
      </c>
      <c r="K1" s="120" t="s">
        <v>328</v>
      </c>
      <c r="L1" s="120" t="s">
        <v>333</v>
      </c>
      <c r="M1" s="65" t="s">
        <v>326</v>
      </c>
      <c r="N1" s="65" t="s">
        <v>329</v>
      </c>
      <c r="O1" s="65" t="s">
        <v>330</v>
      </c>
      <c r="P1" s="65" t="s">
        <v>331</v>
      </c>
      <c r="Q1" s="124" t="s">
        <v>332</v>
      </c>
      <c r="R1" s="65" t="s">
        <v>335</v>
      </c>
      <c r="S1" s="65" t="s">
        <v>334</v>
      </c>
      <c r="T1" s="65" t="s">
        <v>289</v>
      </c>
      <c r="U1" s="65" t="s">
        <v>292</v>
      </c>
      <c r="V1" s="65" t="s">
        <v>290</v>
      </c>
      <c r="W1" s="65" t="s">
        <v>291</v>
      </c>
      <c r="X1" s="67" t="s">
        <v>297</v>
      </c>
      <c r="Y1" s="67" t="s">
        <v>298</v>
      </c>
      <c r="Z1" s="67" t="s">
        <v>299</v>
      </c>
      <c r="AA1" s="67" t="s">
        <v>300</v>
      </c>
      <c r="AB1" s="67" t="s">
        <v>301</v>
      </c>
    </row>
    <row r="2" spans="1:28" s="56" customFormat="1" ht="60" x14ac:dyDescent="0.25">
      <c r="A2" s="68" t="s">
        <v>276</v>
      </c>
      <c r="B2" s="51" t="s">
        <v>52</v>
      </c>
      <c r="C2" s="51" t="s">
        <v>65</v>
      </c>
      <c r="D2" s="51" t="s">
        <v>182</v>
      </c>
      <c r="E2" s="51" t="s">
        <v>250</v>
      </c>
      <c r="F2" s="122">
        <v>3.9999999999999996</v>
      </c>
      <c r="G2" s="53">
        <v>46039.054799999998</v>
      </c>
      <c r="H2" s="122">
        <v>45</v>
      </c>
      <c r="I2" s="53">
        <v>638114.11</v>
      </c>
      <c r="J2" s="121">
        <v>4060131024</v>
      </c>
      <c r="K2" s="52">
        <v>45</v>
      </c>
      <c r="L2" s="52">
        <v>4.5</v>
      </c>
      <c r="M2" s="52">
        <v>98.5</v>
      </c>
      <c r="N2" s="52">
        <v>105</v>
      </c>
      <c r="O2" s="52">
        <v>98.5</v>
      </c>
      <c r="P2" s="52">
        <v>105</v>
      </c>
      <c r="Q2" s="122">
        <v>42</v>
      </c>
      <c r="R2" s="52">
        <v>0</v>
      </c>
      <c r="S2" s="52" t="s">
        <v>336</v>
      </c>
      <c r="T2" s="52">
        <v>4.5</v>
      </c>
      <c r="U2" s="53">
        <v>51793.936800000003</v>
      </c>
      <c r="V2" s="53">
        <v>11509.7637</v>
      </c>
      <c r="W2" s="68" t="s">
        <v>337</v>
      </c>
      <c r="X2" s="69">
        <v>-5754.8818500000052</v>
      </c>
      <c r="Y2" s="69" t="s">
        <v>337</v>
      </c>
      <c r="Z2" s="69">
        <v>-5754.8818500000052</v>
      </c>
      <c r="AA2" s="69">
        <v>-471900.31169999996</v>
      </c>
      <c r="AB2" s="69">
        <v>-471900.31169999996</v>
      </c>
    </row>
    <row r="3" spans="1:28" s="56" customFormat="1" ht="45" x14ac:dyDescent="0.25">
      <c r="A3" s="130" t="s">
        <v>276</v>
      </c>
      <c r="B3" s="126" t="s">
        <v>52</v>
      </c>
      <c r="C3" s="126" t="s">
        <v>65</v>
      </c>
      <c r="D3" s="126" t="s">
        <v>182</v>
      </c>
      <c r="E3" s="126" t="s">
        <v>252</v>
      </c>
      <c r="F3" s="127">
        <v>79.5</v>
      </c>
      <c r="G3" s="128">
        <v>647220.83700000006</v>
      </c>
      <c r="H3" s="127">
        <v>60</v>
      </c>
      <c r="I3" s="128">
        <v>513803.35</v>
      </c>
      <c r="J3" s="129">
        <v>4060131024</v>
      </c>
      <c r="K3" s="127">
        <v>60</v>
      </c>
      <c r="L3" s="127">
        <v>94</v>
      </c>
      <c r="M3" s="127">
        <v>98.5</v>
      </c>
      <c r="N3" s="127">
        <v>105</v>
      </c>
      <c r="O3" s="127">
        <v>56.5</v>
      </c>
      <c r="P3" s="127">
        <v>60</v>
      </c>
      <c r="Q3" s="127">
        <v>57</v>
      </c>
      <c r="R3" s="52">
        <v>1</v>
      </c>
      <c r="S3" s="52" t="s">
        <v>338</v>
      </c>
      <c r="T3" s="52">
        <v>94</v>
      </c>
      <c r="U3" s="53">
        <v>765267.4044</v>
      </c>
      <c r="V3" s="53">
        <v>8141.1426000000001</v>
      </c>
      <c r="W3" s="68" t="s">
        <v>339</v>
      </c>
      <c r="X3" s="69">
        <v>158752.2807</v>
      </c>
      <c r="Y3" s="69" t="s">
        <v>337</v>
      </c>
      <c r="Z3" s="69">
        <v>158752.2807</v>
      </c>
      <c r="AA3" s="69">
        <v>158752.2807</v>
      </c>
      <c r="AB3" s="69">
        <v>158752.2807</v>
      </c>
    </row>
    <row r="4" spans="1:28" x14ac:dyDescent="0.25">
      <c r="F4" s="123"/>
      <c r="H4" s="123"/>
      <c r="Q4" s="123"/>
      <c r="T4">
        <v>99</v>
      </c>
      <c r="U4">
        <f>T4*(60/105)</f>
        <v>56.571428571428569</v>
      </c>
    </row>
    <row r="5" spans="1:28" x14ac:dyDescent="0.25">
      <c r="F5" s="123"/>
      <c r="H5" s="123"/>
      <c r="Q5" s="123"/>
      <c r="T5" s="136">
        <f>H3+H2</f>
        <v>105</v>
      </c>
    </row>
    <row r="6" spans="1:28" x14ac:dyDescent="0.25">
      <c r="F6" s="123"/>
      <c r="H6" s="123"/>
      <c r="Q6" s="123"/>
    </row>
    <row r="7" spans="1:28" x14ac:dyDescent="0.25">
      <c r="F7" s="123"/>
      <c r="H7" s="123"/>
      <c r="Q7" s="123"/>
    </row>
    <row r="8" spans="1:28" s="56" customFormat="1" ht="105" x14ac:dyDescent="0.25">
      <c r="A8" s="65" t="s">
        <v>281</v>
      </c>
      <c r="B8" s="66" t="s">
        <v>282</v>
      </c>
      <c r="C8" s="65" t="s">
        <v>283</v>
      </c>
      <c r="D8" s="66" t="s">
        <v>166</v>
      </c>
      <c r="E8" s="65" t="s">
        <v>284</v>
      </c>
      <c r="F8" s="124" t="s">
        <v>285</v>
      </c>
      <c r="G8" s="65" t="s">
        <v>286</v>
      </c>
      <c r="H8" s="124" t="s">
        <v>287</v>
      </c>
      <c r="I8" s="65" t="s">
        <v>288</v>
      </c>
      <c r="J8" s="65" t="s">
        <v>327</v>
      </c>
      <c r="K8" s="120" t="s">
        <v>328</v>
      </c>
      <c r="L8" s="120" t="s">
        <v>333</v>
      </c>
      <c r="M8" s="65" t="s">
        <v>326</v>
      </c>
      <c r="N8" s="65" t="s">
        <v>329</v>
      </c>
      <c r="O8" s="65" t="s">
        <v>330</v>
      </c>
      <c r="P8" s="65" t="s">
        <v>331</v>
      </c>
      <c r="Q8" s="124" t="s">
        <v>332</v>
      </c>
      <c r="R8" s="65" t="s">
        <v>335</v>
      </c>
      <c r="S8" s="65" t="s">
        <v>334</v>
      </c>
      <c r="T8" s="65" t="s">
        <v>289</v>
      </c>
      <c r="U8" s="65" t="s">
        <v>292</v>
      </c>
      <c r="V8" s="65" t="s">
        <v>290</v>
      </c>
      <c r="W8" s="65" t="s">
        <v>291</v>
      </c>
      <c r="X8" s="67" t="s">
        <v>297</v>
      </c>
      <c r="Y8" s="67" t="s">
        <v>298</v>
      </c>
      <c r="Z8" s="67" t="s">
        <v>299</v>
      </c>
      <c r="AA8" s="67" t="s">
        <v>300</v>
      </c>
      <c r="AB8" s="67" t="s">
        <v>301</v>
      </c>
    </row>
    <row r="9" spans="1:28" s="56" customFormat="1" ht="60" x14ac:dyDescent="0.25">
      <c r="A9" s="68" t="s">
        <v>276</v>
      </c>
      <c r="B9" s="51" t="s">
        <v>117</v>
      </c>
      <c r="C9" s="51" t="s">
        <v>51</v>
      </c>
      <c r="D9" s="51" t="s">
        <v>206</v>
      </c>
      <c r="E9" s="51" t="s">
        <v>250</v>
      </c>
      <c r="F9" s="122">
        <v>0</v>
      </c>
      <c r="G9" s="53">
        <v>0</v>
      </c>
      <c r="H9" s="122">
        <v>1</v>
      </c>
      <c r="I9" s="53">
        <v>14207.11</v>
      </c>
      <c r="J9" s="121">
        <v>4060131057</v>
      </c>
      <c r="K9" s="52">
        <v>0</v>
      </c>
      <c r="L9" s="52">
        <v>0</v>
      </c>
      <c r="M9" s="52">
        <v>78</v>
      </c>
      <c r="N9" s="52">
        <v>88</v>
      </c>
      <c r="O9" s="52">
        <v>78</v>
      </c>
      <c r="P9" s="52">
        <v>88</v>
      </c>
      <c r="Q9" s="122">
        <v>0</v>
      </c>
      <c r="R9" s="52">
        <v>0</v>
      </c>
      <c r="S9" s="52" t="s">
        <v>340</v>
      </c>
      <c r="T9" s="52">
        <v>0</v>
      </c>
      <c r="U9" s="53">
        <v>0</v>
      </c>
      <c r="V9" s="53">
        <v>11509.7637</v>
      </c>
      <c r="W9" s="68"/>
      <c r="X9" s="69">
        <v>-11509.7637</v>
      </c>
      <c r="Y9" s="69" t="s">
        <v>337</v>
      </c>
      <c r="Z9" s="69">
        <v>-11509.7637</v>
      </c>
      <c r="AA9" s="69">
        <v>-11509.7637</v>
      </c>
      <c r="AB9" s="69">
        <v>-11509.7637</v>
      </c>
    </row>
    <row r="10" spans="1:28" s="56" customFormat="1" ht="45" x14ac:dyDescent="0.25">
      <c r="A10" s="68" t="s">
        <v>276</v>
      </c>
      <c r="B10" s="51" t="s">
        <v>117</v>
      </c>
      <c r="C10" s="51" t="s">
        <v>51</v>
      </c>
      <c r="D10" s="51" t="s">
        <v>206</v>
      </c>
      <c r="E10" s="51" t="s">
        <v>261</v>
      </c>
      <c r="F10" s="122">
        <v>0</v>
      </c>
      <c r="G10" s="53">
        <v>0</v>
      </c>
      <c r="H10" s="122">
        <v>1</v>
      </c>
      <c r="I10" s="53">
        <v>9781.7999999999993</v>
      </c>
      <c r="J10" s="121">
        <v>4060131057</v>
      </c>
      <c r="K10" s="52">
        <v>0</v>
      </c>
      <c r="L10" s="52">
        <v>0</v>
      </c>
      <c r="M10" s="52">
        <v>78</v>
      </c>
      <c r="N10" s="52">
        <v>88</v>
      </c>
      <c r="O10" s="52">
        <v>78</v>
      </c>
      <c r="P10" s="52">
        <v>88</v>
      </c>
      <c r="Q10" s="122">
        <v>0</v>
      </c>
      <c r="R10" s="52">
        <v>0</v>
      </c>
      <c r="S10" s="52" t="s">
        <v>340</v>
      </c>
      <c r="T10" s="52">
        <v>0</v>
      </c>
      <c r="U10" s="53">
        <v>0</v>
      </c>
      <c r="V10" s="53">
        <v>8897.7721999999994</v>
      </c>
      <c r="W10" s="68"/>
      <c r="X10" s="69">
        <v>-8897.7721999999994</v>
      </c>
      <c r="Y10" s="69" t="s">
        <v>337</v>
      </c>
      <c r="Z10" s="69">
        <v>-8897.7721999999994</v>
      </c>
      <c r="AA10" s="69">
        <v>-8897.7721999999994</v>
      </c>
      <c r="AB10" s="69">
        <v>-8897.7721999999994</v>
      </c>
    </row>
    <row r="11" spans="1:28" s="56" customFormat="1" ht="45" x14ac:dyDescent="0.25">
      <c r="A11" s="68" t="s">
        <v>276</v>
      </c>
      <c r="B11" s="51" t="s">
        <v>117</v>
      </c>
      <c r="C11" s="51" t="s">
        <v>51</v>
      </c>
      <c r="D11" s="51" t="s">
        <v>206</v>
      </c>
      <c r="E11" s="51" t="s">
        <v>262</v>
      </c>
      <c r="F11" s="122">
        <v>50.499999999999993</v>
      </c>
      <c r="G11" s="53">
        <v>417739.12079999998</v>
      </c>
      <c r="H11" s="122">
        <v>80</v>
      </c>
      <c r="I11" s="53">
        <v>626251.93999999994</v>
      </c>
      <c r="J11" s="121">
        <v>4060131057</v>
      </c>
      <c r="K11" s="52">
        <v>80</v>
      </c>
      <c r="L11" s="52">
        <v>59.000000000000007</v>
      </c>
      <c r="M11" s="52">
        <v>78</v>
      </c>
      <c r="N11" s="52">
        <v>88</v>
      </c>
      <c r="O11" s="52">
        <v>78</v>
      </c>
      <c r="P11" s="52">
        <v>88</v>
      </c>
      <c r="Q11" s="122">
        <v>71</v>
      </c>
      <c r="R11" s="52">
        <v>0</v>
      </c>
      <c r="S11" s="52" t="s">
        <v>336</v>
      </c>
      <c r="T11" s="52">
        <v>59.000000000000007</v>
      </c>
      <c r="U11" s="53">
        <v>488051.64600000001</v>
      </c>
      <c r="V11" s="53">
        <v>8272.0617999999995</v>
      </c>
      <c r="W11" s="68" t="s">
        <v>337</v>
      </c>
      <c r="X11" s="69">
        <v>-70312.52530000011</v>
      </c>
      <c r="Y11" s="69" t="s">
        <v>339</v>
      </c>
      <c r="Z11" s="69">
        <v>-66539.268625000113</v>
      </c>
      <c r="AA11" s="69">
        <v>-244025.82310000004</v>
      </c>
      <c r="AB11" s="69">
        <v>-230930.40287500003</v>
      </c>
    </row>
    <row r="12" spans="1:28" s="56" customFormat="1" x14ac:dyDescent="0.25">
      <c r="A12" s="125" t="s">
        <v>276</v>
      </c>
      <c r="B12" s="125" t="s">
        <v>117</v>
      </c>
      <c r="C12" s="125" t="s">
        <v>51</v>
      </c>
      <c r="D12" s="125" t="s">
        <v>206</v>
      </c>
      <c r="E12" s="125" t="s">
        <v>254</v>
      </c>
      <c r="F12" s="125">
        <v>15.999999999999998</v>
      </c>
      <c r="G12" s="125">
        <v>222178.26060000001</v>
      </c>
      <c r="H12" s="125">
        <v>8</v>
      </c>
      <c r="I12" s="125">
        <v>168919.56</v>
      </c>
      <c r="J12" s="125">
        <v>4060131057</v>
      </c>
      <c r="K12" s="125">
        <v>8</v>
      </c>
      <c r="L12" s="125">
        <v>19</v>
      </c>
      <c r="M12" s="125">
        <v>78</v>
      </c>
      <c r="N12" s="125">
        <v>88</v>
      </c>
      <c r="O12" s="125">
        <v>7</v>
      </c>
      <c r="P12" s="125">
        <v>8</v>
      </c>
      <c r="Q12" s="125">
        <v>7</v>
      </c>
      <c r="R12" s="52">
        <v>1</v>
      </c>
      <c r="S12" s="52" t="s">
        <v>338</v>
      </c>
      <c r="T12" s="52">
        <v>19</v>
      </c>
      <c r="U12" s="53">
        <v>263836.68479999999</v>
      </c>
      <c r="V12" s="53">
        <v>13886.141299999999</v>
      </c>
      <c r="W12" s="68" t="s">
        <v>339</v>
      </c>
      <c r="X12" s="69">
        <v>111089.13039999997</v>
      </c>
      <c r="Y12" s="69" t="s">
        <v>337</v>
      </c>
      <c r="Z12" s="69">
        <v>111089.13039999997</v>
      </c>
      <c r="AA12" s="69">
        <v>111089.13039999997</v>
      </c>
      <c r="AB12" s="69">
        <v>111089.13039999997</v>
      </c>
    </row>
    <row r="13" spans="1:28" s="56" customFormat="1" ht="45" x14ac:dyDescent="0.25">
      <c r="A13" s="68" t="s">
        <v>276</v>
      </c>
      <c r="B13" s="51" t="s">
        <v>117</v>
      </c>
      <c r="C13" s="51" t="s">
        <v>51</v>
      </c>
      <c r="D13" s="51" t="s">
        <v>206</v>
      </c>
      <c r="E13" s="51" t="s">
        <v>256</v>
      </c>
      <c r="F13" s="122">
        <v>0</v>
      </c>
      <c r="G13" s="53">
        <v>0</v>
      </c>
      <c r="H13" s="122">
        <v>1</v>
      </c>
      <c r="I13" s="53">
        <v>9344.7900000000009</v>
      </c>
      <c r="J13" s="121">
        <v>4060131057</v>
      </c>
      <c r="K13" s="52">
        <v>0</v>
      </c>
      <c r="L13" s="52">
        <v>0</v>
      </c>
      <c r="M13" s="52">
        <v>78</v>
      </c>
      <c r="N13" s="52">
        <v>88</v>
      </c>
      <c r="O13" s="52">
        <v>0</v>
      </c>
      <c r="P13" s="52">
        <v>0</v>
      </c>
      <c r="Q13" s="122">
        <v>0</v>
      </c>
      <c r="R13" s="52">
        <v>0</v>
      </c>
      <c r="S13" s="52" t="s">
        <v>340</v>
      </c>
      <c r="T13" s="52">
        <v>0</v>
      </c>
      <c r="U13" s="53">
        <v>0</v>
      </c>
      <c r="V13" s="53">
        <v>9181.6762999999992</v>
      </c>
      <c r="W13" s="68"/>
      <c r="X13" s="69">
        <v>-9181.6762999999992</v>
      </c>
      <c r="Y13" s="69" t="s">
        <v>337</v>
      </c>
      <c r="Z13" s="69">
        <v>-9181.6762999999992</v>
      </c>
      <c r="AA13" s="69">
        <v>-9181.6762999999992</v>
      </c>
      <c r="AB13" s="69">
        <v>-9181.6762999999992</v>
      </c>
    </row>
    <row r="14" spans="1:28" x14ac:dyDescent="0.25">
      <c r="F14" s="123"/>
      <c r="H14" s="123"/>
      <c r="Q14" s="123"/>
    </row>
    <row r="15" spans="1:28" x14ac:dyDescent="0.25">
      <c r="F15" s="123"/>
      <c r="H15" s="123"/>
      <c r="Q15" s="123"/>
    </row>
    <row r="16" spans="1:28" x14ac:dyDescent="0.25">
      <c r="F16" s="123"/>
      <c r="H16" s="123"/>
      <c r="Q16" s="123"/>
    </row>
    <row r="17" spans="1:28" x14ac:dyDescent="0.25">
      <c r="F17" s="123"/>
      <c r="H17" s="123"/>
      <c r="Q17" s="123"/>
    </row>
    <row r="18" spans="1:28" s="56" customFormat="1" ht="105" x14ac:dyDescent="0.25">
      <c r="A18" s="65" t="s">
        <v>281</v>
      </c>
      <c r="B18" s="66" t="s">
        <v>282</v>
      </c>
      <c r="C18" s="65" t="s">
        <v>283</v>
      </c>
      <c r="D18" s="66" t="s">
        <v>166</v>
      </c>
      <c r="E18" s="65" t="s">
        <v>284</v>
      </c>
      <c r="F18" s="124" t="s">
        <v>285</v>
      </c>
      <c r="G18" s="65" t="s">
        <v>286</v>
      </c>
      <c r="H18" s="124" t="s">
        <v>287</v>
      </c>
      <c r="I18" s="65" t="s">
        <v>288</v>
      </c>
      <c r="J18" s="65" t="s">
        <v>327</v>
      </c>
      <c r="K18" s="120" t="s">
        <v>328</v>
      </c>
      <c r="L18" s="120" t="s">
        <v>333</v>
      </c>
      <c r="M18" s="65" t="s">
        <v>326</v>
      </c>
      <c r="N18" s="65" t="s">
        <v>329</v>
      </c>
      <c r="O18" s="65" t="s">
        <v>330</v>
      </c>
      <c r="P18" s="65" t="s">
        <v>331</v>
      </c>
      <c r="Q18" s="124" t="s">
        <v>332</v>
      </c>
      <c r="R18" s="65" t="s">
        <v>335</v>
      </c>
      <c r="S18" s="65" t="s">
        <v>334</v>
      </c>
      <c r="T18" s="65" t="s">
        <v>289</v>
      </c>
      <c r="U18" s="65" t="s">
        <v>292</v>
      </c>
      <c r="V18" s="65" t="s">
        <v>290</v>
      </c>
      <c r="W18" s="65" t="s">
        <v>291</v>
      </c>
      <c r="X18" s="67" t="s">
        <v>297</v>
      </c>
      <c r="Y18" s="67" t="s">
        <v>298</v>
      </c>
      <c r="Z18" s="67" t="s">
        <v>299</v>
      </c>
      <c r="AA18" s="67" t="s">
        <v>300</v>
      </c>
      <c r="AB18" s="67" t="s">
        <v>301</v>
      </c>
    </row>
    <row r="19" spans="1:28" s="56" customFormat="1" x14ac:dyDescent="0.25">
      <c r="A19" s="125" t="s">
        <v>277</v>
      </c>
      <c r="B19" s="125" t="s">
        <v>122</v>
      </c>
      <c r="C19" s="125" t="s">
        <v>90</v>
      </c>
      <c r="D19" s="125" t="s">
        <v>196</v>
      </c>
      <c r="E19" s="125" t="s">
        <v>250</v>
      </c>
      <c r="F19" s="125">
        <v>8.5</v>
      </c>
      <c r="G19" s="125">
        <v>51816.891000000003</v>
      </c>
      <c r="H19" s="125">
        <v>2</v>
      </c>
      <c r="I19" s="125">
        <v>8697.2000000000007</v>
      </c>
      <c r="J19" s="125">
        <v>4060331060</v>
      </c>
      <c r="K19" s="125">
        <v>2</v>
      </c>
      <c r="L19" s="125">
        <v>10</v>
      </c>
      <c r="M19" s="125">
        <v>50.5</v>
      </c>
      <c r="N19" s="125">
        <v>101</v>
      </c>
      <c r="O19" s="125">
        <v>50.5</v>
      </c>
      <c r="P19" s="125">
        <v>101</v>
      </c>
      <c r="Q19" s="127">
        <v>1</v>
      </c>
      <c r="R19" s="52">
        <v>1</v>
      </c>
      <c r="S19" s="52" t="s">
        <v>338</v>
      </c>
      <c r="T19" s="52">
        <v>10</v>
      </c>
      <c r="U19" s="53">
        <v>60961.048199999997</v>
      </c>
      <c r="V19" s="53">
        <v>6096.1048000000001</v>
      </c>
      <c r="W19" s="50" t="s">
        <v>339</v>
      </c>
      <c r="X19" s="54">
        <v>39624.681199999999</v>
      </c>
      <c r="Y19" s="54" t="s">
        <v>339</v>
      </c>
      <c r="Z19" s="54">
        <v>39624.681199999999</v>
      </c>
      <c r="AA19" s="71">
        <v>39624.681199999999</v>
      </c>
      <c r="AB19" s="71">
        <v>39624.681199999999</v>
      </c>
    </row>
    <row r="20" spans="1:28" s="56" customFormat="1" ht="45" x14ac:dyDescent="0.25">
      <c r="A20" s="50" t="s">
        <v>277</v>
      </c>
      <c r="B20" s="51" t="s">
        <v>122</v>
      </c>
      <c r="C20" s="51" t="s">
        <v>90</v>
      </c>
      <c r="D20" s="51" t="s">
        <v>196</v>
      </c>
      <c r="E20" s="51" t="s">
        <v>260</v>
      </c>
      <c r="F20" s="122">
        <v>34.5</v>
      </c>
      <c r="G20" s="53">
        <v>215907.01680000001</v>
      </c>
      <c r="H20" s="122">
        <v>99</v>
      </c>
      <c r="I20" s="53">
        <v>628473.22</v>
      </c>
      <c r="J20" s="121">
        <v>4060331060</v>
      </c>
      <c r="K20" s="52">
        <v>99</v>
      </c>
      <c r="L20" s="52">
        <v>40.5</v>
      </c>
      <c r="M20" s="52">
        <v>50.5</v>
      </c>
      <c r="N20" s="52">
        <v>101</v>
      </c>
      <c r="O20" s="52">
        <v>49.5</v>
      </c>
      <c r="P20" s="52">
        <v>99</v>
      </c>
      <c r="Q20" s="122">
        <v>50</v>
      </c>
      <c r="R20" s="52">
        <v>0</v>
      </c>
      <c r="S20" s="52" t="s">
        <v>336</v>
      </c>
      <c r="T20" s="52">
        <v>40.5</v>
      </c>
      <c r="U20" s="53">
        <v>253456.0632</v>
      </c>
      <c r="V20" s="53">
        <v>6258.1743999999999</v>
      </c>
      <c r="W20" s="50" t="s">
        <v>337</v>
      </c>
      <c r="X20" s="54">
        <v>-37549.046399999999</v>
      </c>
      <c r="Y20" s="54" t="s">
        <v>337</v>
      </c>
      <c r="Z20" s="71">
        <v>-37549.046399999999</v>
      </c>
      <c r="AA20" s="71">
        <v>-403652.2488</v>
      </c>
      <c r="AB20" s="71">
        <v>-403652.2488</v>
      </c>
    </row>
    <row r="21" spans="1:28" x14ac:dyDescent="0.25">
      <c r="F21" s="123"/>
      <c r="H21" s="123"/>
      <c r="Q21" s="123"/>
    </row>
    <row r="22" spans="1:28" x14ac:dyDescent="0.25">
      <c r="F22" s="123"/>
      <c r="H22" s="123"/>
      <c r="Q22" s="123"/>
    </row>
    <row r="23" spans="1:28" x14ac:dyDescent="0.25">
      <c r="F23" s="123"/>
      <c r="H23" s="123"/>
      <c r="Q23" s="123"/>
    </row>
    <row r="24" spans="1:28" x14ac:dyDescent="0.25">
      <c r="F24" s="123"/>
      <c r="H24" s="123"/>
      <c r="Q24" s="123"/>
    </row>
    <row r="25" spans="1:28" x14ac:dyDescent="0.25">
      <c r="F25" s="123"/>
      <c r="H25" s="123"/>
      <c r="Q25" s="123"/>
    </row>
    <row r="26" spans="1:28" x14ac:dyDescent="0.25">
      <c r="F26" s="123"/>
      <c r="H26" s="123"/>
      <c r="Q26" s="123"/>
    </row>
    <row r="27" spans="1:28" s="56" customFormat="1" ht="105" x14ac:dyDescent="0.25">
      <c r="A27" s="65" t="s">
        <v>281</v>
      </c>
      <c r="B27" s="66" t="s">
        <v>282</v>
      </c>
      <c r="C27" s="65" t="s">
        <v>283</v>
      </c>
      <c r="D27" s="66" t="s">
        <v>166</v>
      </c>
      <c r="E27" s="65" t="s">
        <v>284</v>
      </c>
      <c r="F27" s="124" t="s">
        <v>285</v>
      </c>
      <c r="G27" s="65" t="s">
        <v>286</v>
      </c>
      <c r="H27" s="124" t="s">
        <v>287</v>
      </c>
      <c r="I27" s="65" t="s">
        <v>288</v>
      </c>
      <c r="J27" s="65" t="s">
        <v>327</v>
      </c>
      <c r="K27" s="120" t="s">
        <v>328</v>
      </c>
      <c r="L27" s="120" t="s">
        <v>333</v>
      </c>
      <c r="M27" s="65" t="s">
        <v>326</v>
      </c>
      <c r="N27" s="65" t="s">
        <v>329</v>
      </c>
      <c r="O27" s="65" t="s">
        <v>330</v>
      </c>
      <c r="P27" s="65" t="s">
        <v>331</v>
      </c>
      <c r="Q27" s="124" t="s">
        <v>332</v>
      </c>
      <c r="R27" s="65" t="s">
        <v>335</v>
      </c>
      <c r="S27" s="65" t="s">
        <v>334</v>
      </c>
      <c r="T27" s="65" t="s">
        <v>289</v>
      </c>
      <c r="U27" s="65" t="s">
        <v>292</v>
      </c>
      <c r="V27" s="65" t="s">
        <v>290</v>
      </c>
      <c r="W27" s="65" t="s">
        <v>291</v>
      </c>
      <c r="X27" s="67" t="s">
        <v>297</v>
      </c>
      <c r="Y27" s="67" t="s">
        <v>298</v>
      </c>
      <c r="Z27" s="67" t="s">
        <v>299</v>
      </c>
      <c r="AA27" s="67" t="s">
        <v>300</v>
      </c>
      <c r="AB27" s="67" t="s">
        <v>301</v>
      </c>
    </row>
    <row r="28" spans="1:28" s="56" customFormat="1" ht="45" x14ac:dyDescent="0.25">
      <c r="A28" s="50" t="s">
        <v>279</v>
      </c>
      <c r="B28" s="51" t="s">
        <v>93</v>
      </c>
      <c r="C28" s="51" t="s">
        <v>76</v>
      </c>
      <c r="D28" s="51" t="s">
        <v>231</v>
      </c>
      <c r="E28" s="51" t="s">
        <v>251</v>
      </c>
      <c r="F28" s="122">
        <v>2.5</v>
      </c>
      <c r="G28" s="53">
        <v>12857.206200000001</v>
      </c>
      <c r="H28" s="122">
        <v>10</v>
      </c>
      <c r="I28" s="53">
        <v>45312.6</v>
      </c>
      <c r="J28" s="121">
        <v>4060531048</v>
      </c>
      <c r="K28" s="52">
        <v>10</v>
      </c>
      <c r="L28" s="52">
        <v>3</v>
      </c>
      <c r="M28" s="52">
        <v>5</v>
      </c>
      <c r="N28" s="52">
        <v>11</v>
      </c>
      <c r="O28" s="52">
        <v>5</v>
      </c>
      <c r="P28" s="52">
        <v>11</v>
      </c>
      <c r="Q28" s="122">
        <v>5</v>
      </c>
      <c r="R28" s="52">
        <v>0</v>
      </c>
      <c r="S28" s="52" t="s">
        <v>336</v>
      </c>
      <c r="T28" s="52">
        <v>3</v>
      </c>
      <c r="U28" s="53">
        <v>15428.647800000001</v>
      </c>
      <c r="V28" s="53">
        <v>5142.8825999999999</v>
      </c>
      <c r="W28" s="50" t="s">
        <v>337</v>
      </c>
      <c r="X28" s="54">
        <v>-2571.4413</v>
      </c>
      <c r="Y28" s="54" t="s">
        <v>339</v>
      </c>
      <c r="Z28" s="54">
        <v>-2265.63</v>
      </c>
      <c r="AA28" s="71">
        <v>-38571.619500000001</v>
      </c>
      <c r="AB28" s="54">
        <v>-33984.450000000004</v>
      </c>
    </row>
    <row r="29" spans="1:28" s="56" customFormat="1" ht="30" x14ac:dyDescent="0.25">
      <c r="A29" s="125" t="s">
        <v>279</v>
      </c>
      <c r="B29" s="126" t="s">
        <v>93</v>
      </c>
      <c r="C29" s="126" t="s">
        <v>76</v>
      </c>
      <c r="D29" s="126" t="s">
        <v>231</v>
      </c>
      <c r="E29" s="126" t="s">
        <v>259</v>
      </c>
      <c r="F29" s="127">
        <v>1.9999999999999998</v>
      </c>
      <c r="G29" s="128">
        <v>8520.3683999999994</v>
      </c>
      <c r="H29" s="127">
        <v>1</v>
      </c>
      <c r="I29" s="128">
        <v>4354.74</v>
      </c>
      <c r="J29" s="129">
        <v>4060531048</v>
      </c>
      <c r="K29" s="127">
        <v>1</v>
      </c>
      <c r="L29" s="127">
        <v>1.9999999999999998</v>
      </c>
      <c r="M29" s="127">
        <v>5</v>
      </c>
      <c r="N29" s="127">
        <v>11</v>
      </c>
      <c r="O29" s="127">
        <v>0</v>
      </c>
      <c r="P29" s="127">
        <v>1</v>
      </c>
      <c r="Q29" s="127">
        <v>0</v>
      </c>
      <c r="R29" s="52">
        <v>1</v>
      </c>
      <c r="S29" s="52" t="s">
        <v>340</v>
      </c>
      <c r="T29" s="52">
        <v>1.9999999999999998</v>
      </c>
      <c r="U29" s="53">
        <v>8520.3683999999994</v>
      </c>
      <c r="V29" s="53">
        <v>4260.1842999999999</v>
      </c>
      <c r="W29" s="50" t="s">
        <v>339</v>
      </c>
      <c r="X29" s="54">
        <v>4260.184299999999</v>
      </c>
      <c r="Y29" s="54" t="s">
        <v>337</v>
      </c>
      <c r="Z29" s="71">
        <v>4260.184299999999</v>
      </c>
      <c r="AA29" s="71">
        <v>4260.184299999999</v>
      </c>
      <c r="AB29" s="71">
        <v>4260.184299999999</v>
      </c>
    </row>
    <row r="31" spans="1:28" x14ac:dyDescent="0.25">
      <c r="A31" t="s">
        <v>341</v>
      </c>
    </row>
  </sheetData>
  <conditionalFormatting sqref="X1:Z1">
    <cfRule type="cellIs" dxfId="23" priority="24" operator="lessThan">
      <formula>0</formula>
    </cfRule>
  </conditionalFormatting>
  <conditionalFormatting sqref="AA1">
    <cfRule type="cellIs" dxfId="22" priority="23" operator="lessThan">
      <formula>0</formula>
    </cfRule>
  </conditionalFormatting>
  <conditionalFormatting sqref="AB1">
    <cfRule type="cellIs" dxfId="21" priority="22" operator="lessThan">
      <formula>0</formula>
    </cfRule>
  </conditionalFormatting>
  <conditionalFormatting sqref="X2:X3">
    <cfRule type="cellIs" dxfId="20" priority="21" operator="lessThan">
      <formula>0</formula>
    </cfRule>
  </conditionalFormatting>
  <conditionalFormatting sqref="Z2:Z3">
    <cfRule type="cellIs" dxfId="19" priority="20" operator="lessThan">
      <formula>0</formula>
    </cfRule>
  </conditionalFormatting>
  <conditionalFormatting sqref="AA2:AA3">
    <cfRule type="cellIs" dxfId="18" priority="19" operator="lessThan">
      <formula>0</formula>
    </cfRule>
  </conditionalFormatting>
  <conditionalFormatting sqref="AB2:AB3">
    <cfRule type="cellIs" dxfId="17" priority="18" operator="lessThan">
      <formula>0</formula>
    </cfRule>
  </conditionalFormatting>
  <conditionalFormatting sqref="X8:Z8">
    <cfRule type="cellIs" dxfId="16" priority="17" operator="lessThan">
      <formula>0</formula>
    </cfRule>
  </conditionalFormatting>
  <conditionalFormatting sqref="AA8">
    <cfRule type="cellIs" dxfId="15" priority="16" operator="lessThan">
      <formula>0</formula>
    </cfRule>
  </conditionalFormatting>
  <conditionalFormatting sqref="AB8">
    <cfRule type="cellIs" dxfId="14" priority="15" operator="lessThan">
      <formula>0</formula>
    </cfRule>
  </conditionalFormatting>
  <conditionalFormatting sqref="X9:X13">
    <cfRule type="cellIs" dxfId="13" priority="14" operator="lessThan">
      <formula>0</formula>
    </cfRule>
  </conditionalFormatting>
  <conditionalFormatting sqref="Z9:Z13">
    <cfRule type="cellIs" dxfId="12" priority="13" operator="lessThan">
      <formula>0</formula>
    </cfRule>
  </conditionalFormatting>
  <conditionalFormatting sqref="AA9:AA13">
    <cfRule type="cellIs" dxfId="11" priority="12" operator="lessThan">
      <formula>0</formula>
    </cfRule>
  </conditionalFormatting>
  <conditionalFormatting sqref="AB9:AB13">
    <cfRule type="cellIs" dxfId="10" priority="11" operator="lessThan">
      <formula>0</formula>
    </cfRule>
  </conditionalFormatting>
  <conditionalFormatting sqref="X18:Z18">
    <cfRule type="cellIs" dxfId="9" priority="10" operator="lessThan">
      <formula>0</formula>
    </cfRule>
  </conditionalFormatting>
  <conditionalFormatting sqref="AA18">
    <cfRule type="cellIs" dxfId="8" priority="9" operator="lessThan">
      <formula>0</formula>
    </cfRule>
  </conditionalFormatting>
  <conditionalFormatting sqref="AB18">
    <cfRule type="cellIs" dxfId="7" priority="8" operator="lessThan">
      <formula>0</formula>
    </cfRule>
  </conditionalFormatting>
  <conditionalFormatting sqref="X19:AB20">
    <cfRule type="cellIs" dxfId="6" priority="7" operator="lessThan">
      <formula>0</formula>
    </cfRule>
  </conditionalFormatting>
  <conditionalFormatting sqref="X27:Z27">
    <cfRule type="cellIs" dxfId="5" priority="6" operator="lessThan">
      <formula>0</formula>
    </cfRule>
  </conditionalFormatting>
  <conditionalFormatting sqref="AA27">
    <cfRule type="cellIs" dxfId="4" priority="5" operator="lessThan">
      <formula>0</formula>
    </cfRule>
  </conditionalFormatting>
  <conditionalFormatting sqref="AB27">
    <cfRule type="cellIs" dxfId="3" priority="4" operator="lessThan">
      <formula>0</formula>
    </cfRule>
  </conditionalFormatting>
  <conditionalFormatting sqref="Y28:Y29">
    <cfRule type="cellIs" dxfId="2" priority="3" operator="lessThan">
      <formula>0</formula>
    </cfRule>
  </conditionalFormatting>
  <conditionalFormatting sqref="Y28:Y29">
    <cfRule type="cellIs" dxfId="1" priority="2" operator="lessThan">
      <formula>0</formula>
    </cfRule>
  </conditionalFormatting>
  <conditionalFormatting sqref="X28:AB29">
    <cfRule type="cellIs" dxfId="0" priority="1" operator="lessThan">
      <formula>0</formula>
    </cfRule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1"/>
  <sheetViews>
    <sheetView topLeftCell="B1" workbookViewId="0">
      <selection activeCell="J3" sqref="J3"/>
    </sheetView>
  </sheetViews>
  <sheetFormatPr defaultColWidth="17.28515625" defaultRowHeight="15" x14ac:dyDescent="0.25"/>
  <cols>
    <col min="1" max="1" width="22.85546875" style="19" bestFit="1" customWidth="1"/>
    <col min="2" max="2" width="37.5703125" bestFit="1" customWidth="1"/>
    <col min="3" max="3" width="31.140625" bestFit="1" customWidth="1"/>
    <col min="4" max="4" width="15.7109375" style="16" bestFit="1" customWidth="1"/>
    <col min="5" max="5" width="15.28515625" style="16" bestFit="1" customWidth="1"/>
    <col min="6" max="6" width="15.42578125" style="9" bestFit="1" customWidth="1"/>
    <col min="7" max="7" width="15.28515625" style="6" bestFit="1" customWidth="1"/>
    <col min="8" max="8" width="15.7109375" style="9" bestFit="1" customWidth="1"/>
    <col min="9" max="9" width="15.28515625" style="6" bestFit="1" customWidth="1"/>
    <col min="10" max="10" width="14.85546875" style="9" bestFit="1" customWidth="1"/>
  </cols>
  <sheetData>
    <row r="1" spans="1:10" ht="15.75" thickBot="1" x14ac:dyDescent="0.3">
      <c r="A1" s="213">
        <v>40601</v>
      </c>
      <c r="B1" s="213"/>
      <c r="C1" s="213"/>
      <c r="D1" s="213"/>
      <c r="E1" s="213"/>
      <c r="F1" s="213"/>
      <c r="G1" s="213"/>
      <c r="H1" s="213"/>
      <c r="I1" s="213"/>
      <c r="J1" s="213"/>
    </row>
    <row r="2" spans="1:10" ht="15.75" thickBot="1" x14ac:dyDescent="0.3">
      <c r="A2" s="213" t="s">
        <v>152</v>
      </c>
      <c r="B2" s="213"/>
      <c r="C2" s="213"/>
      <c r="D2" s="213"/>
      <c r="E2" s="213"/>
      <c r="F2" s="213"/>
      <c r="G2" s="213"/>
      <c r="H2" s="213"/>
      <c r="I2" s="213"/>
      <c r="J2" s="213"/>
    </row>
    <row r="3" spans="1:10" ht="45" customHeight="1" thickBot="1" x14ac:dyDescent="0.3">
      <c r="A3" s="20" t="s">
        <v>165</v>
      </c>
      <c r="B3" s="20" t="s">
        <v>166</v>
      </c>
      <c r="C3" s="20" t="s">
        <v>167</v>
      </c>
      <c r="D3" s="20" t="s">
        <v>275</v>
      </c>
      <c r="E3" s="20" t="s">
        <v>169</v>
      </c>
      <c r="F3" s="20" t="s">
        <v>270</v>
      </c>
      <c r="G3" s="20" t="s">
        <v>168</v>
      </c>
      <c r="H3" s="20" t="s">
        <v>170</v>
      </c>
      <c r="I3" s="20" t="s">
        <v>171</v>
      </c>
      <c r="J3" s="20" t="s">
        <v>172</v>
      </c>
    </row>
    <row r="4" spans="1:10" x14ac:dyDescent="0.25">
      <c r="A4" s="220" t="s">
        <v>15</v>
      </c>
      <c r="B4" s="21" t="s">
        <v>173</v>
      </c>
      <c r="C4" s="21" t="s">
        <v>250</v>
      </c>
      <c r="D4" s="22">
        <v>652</v>
      </c>
      <c r="E4" s="23">
        <v>7504365.9324000003</v>
      </c>
      <c r="F4" s="22">
        <v>623</v>
      </c>
      <c r="G4" s="23">
        <v>6721689.5199999996</v>
      </c>
      <c r="H4" s="22">
        <v>767</v>
      </c>
      <c r="I4" s="23">
        <v>8827988.7576000001</v>
      </c>
      <c r="J4" s="24">
        <v>11509.7637</v>
      </c>
    </row>
    <row r="5" spans="1:10" x14ac:dyDescent="0.25">
      <c r="A5" s="221"/>
      <c r="B5" s="13" t="s">
        <v>173</v>
      </c>
      <c r="C5" s="13" t="s">
        <v>251</v>
      </c>
      <c r="D5" s="14">
        <v>0</v>
      </c>
      <c r="E5" s="15">
        <v>0</v>
      </c>
      <c r="F5" s="14">
        <v>1</v>
      </c>
      <c r="G5" s="15">
        <v>11411.34</v>
      </c>
      <c r="H5" s="14">
        <v>0</v>
      </c>
      <c r="I5" s="15">
        <v>0</v>
      </c>
      <c r="J5" s="25">
        <v>9891.1381000000001</v>
      </c>
    </row>
    <row r="6" spans="1:10" x14ac:dyDescent="0.25">
      <c r="A6" s="221"/>
      <c r="B6" s="13" t="s">
        <v>173</v>
      </c>
      <c r="C6" s="13" t="s">
        <v>252</v>
      </c>
      <c r="D6" s="14">
        <v>0</v>
      </c>
      <c r="E6" s="15">
        <v>0</v>
      </c>
      <c r="F6" s="14">
        <v>1</v>
      </c>
      <c r="G6" s="15">
        <v>9703.39</v>
      </c>
      <c r="H6" s="14">
        <v>0</v>
      </c>
      <c r="I6" s="15">
        <v>0</v>
      </c>
      <c r="J6" s="25">
        <v>8141.1426000000001</v>
      </c>
    </row>
    <row r="7" spans="1:10" x14ac:dyDescent="0.25">
      <c r="A7" s="221"/>
      <c r="B7" s="13" t="s">
        <v>174</v>
      </c>
      <c r="C7" s="13" t="s">
        <v>250</v>
      </c>
      <c r="D7" s="14">
        <v>131</v>
      </c>
      <c r="E7" s="15">
        <v>1507779.0449999999</v>
      </c>
      <c r="F7" s="14">
        <v>109</v>
      </c>
      <c r="G7" s="15">
        <v>1229879.56</v>
      </c>
      <c r="H7" s="14">
        <v>154</v>
      </c>
      <c r="I7" s="15">
        <v>1772503.6098</v>
      </c>
      <c r="J7" s="25">
        <v>11509.7637</v>
      </c>
    </row>
    <row r="8" spans="1:10" x14ac:dyDescent="0.25">
      <c r="A8" s="221"/>
      <c r="B8" s="13" t="s">
        <v>175</v>
      </c>
      <c r="C8" s="13" t="s">
        <v>250</v>
      </c>
      <c r="D8" s="14">
        <v>157.5</v>
      </c>
      <c r="E8" s="15">
        <v>1812787.7826</v>
      </c>
      <c r="F8" s="14">
        <v>99</v>
      </c>
      <c r="G8" s="15">
        <v>1089999.83</v>
      </c>
      <c r="H8" s="14">
        <v>185</v>
      </c>
      <c r="I8" s="15">
        <v>2129306.2848</v>
      </c>
      <c r="J8" s="25">
        <v>11509.7637</v>
      </c>
    </row>
    <row r="9" spans="1:10" x14ac:dyDescent="0.25">
      <c r="A9" s="221"/>
      <c r="B9" s="13" t="s">
        <v>176</v>
      </c>
      <c r="C9" s="13" t="s">
        <v>250</v>
      </c>
      <c r="D9" s="14">
        <v>23</v>
      </c>
      <c r="E9" s="15">
        <v>264724.56479999999</v>
      </c>
      <c r="F9" s="14">
        <v>9</v>
      </c>
      <c r="G9" s="15">
        <v>142813.09</v>
      </c>
      <c r="H9" s="14">
        <v>27.499999999999996</v>
      </c>
      <c r="I9" s="15">
        <v>316518.50160000002</v>
      </c>
      <c r="J9" s="25">
        <v>11509.7637</v>
      </c>
    </row>
    <row r="10" spans="1:10" x14ac:dyDescent="0.25">
      <c r="A10" s="221"/>
      <c r="B10" s="13" t="s">
        <v>177</v>
      </c>
      <c r="C10" s="13" t="s">
        <v>250</v>
      </c>
      <c r="D10" s="14">
        <v>43</v>
      </c>
      <c r="E10" s="15">
        <v>494919.83880000003</v>
      </c>
      <c r="F10" s="14">
        <v>21</v>
      </c>
      <c r="G10" s="15">
        <v>210928.98</v>
      </c>
      <c r="H10" s="14">
        <v>50.499999999999993</v>
      </c>
      <c r="I10" s="15">
        <v>581243.06700000004</v>
      </c>
      <c r="J10" s="25">
        <v>11509.7637</v>
      </c>
    </row>
    <row r="11" spans="1:10" x14ac:dyDescent="0.25">
      <c r="A11" s="221"/>
      <c r="B11" s="13" t="s">
        <v>178</v>
      </c>
      <c r="C11" s="13" t="s">
        <v>250</v>
      </c>
      <c r="D11" s="14">
        <v>33</v>
      </c>
      <c r="E11" s="15">
        <v>379822.20179999998</v>
      </c>
      <c r="F11" s="14">
        <v>28</v>
      </c>
      <c r="G11" s="15">
        <v>326067.14</v>
      </c>
      <c r="H11" s="14">
        <v>38.5</v>
      </c>
      <c r="I11" s="15">
        <v>443125.90259999997</v>
      </c>
      <c r="J11" s="25">
        <v>11509.7637</v>
      </c>
    </row>
    <row r="12" spans="1:10" x14ac:dyDescent="0.25">
      <c r="A12" s="221"/>
      <c r="B12" s="13" t="s">
        <v>179</v>
      </c>
      <c r="C12" s="13" t="s">
        <v>250</v>
      </c>
      <c r="D12" s="14">
        <v>27</v>
      </c>
      <c r="E12" s="15">
        <v>310763.61959999998</v>
      </c>
      <c r="F12" s="14">
        <v>15</v>
      </c>
      <c r="G12" s="15">
        <v>142294.75</v>
      </c>
      <c r="H12" s="14">
        <v>31.5</v>
      </c>
      <c r="I12" s="15">
        <v>362557.5564</v>
      </c>
      <c r="J12" s="25">
        <v>11509.7637</v>
      </c>
    </row>
    <row r="13" spans="1:10" x14ac:dyDescent="0.25">
      <c r="A13" s="221"/>
      <c r="B13" s="13" t="s">
        <v>179</v>
      </c>
      <c r="C13" s="13" t="s">
        <v>253</v>
      </c>
      <c r="D13" s="14">
        <v>0</v>
      </c>
      <c r="E13" s="15">
        <v>0</v>
      </c>
      <c r="F13" s="14">
        <v>2</v>
      </c>
      <c r="G13" s="15">
        <v>8512.9500000000007</v>
      </c>
      <c r="H13" s="14">
        <v>0</v>
      </c>
      <c r="I13" s="15">
        <v>0</v>
      </c>
      <c r="J13" s="25">
        <v>10988.7011</v>
      </c>
    </row>
    <row r="14" spans="1:10" ht="15.75" thickBot="1" x14ac:dyDescent="0.3">
      <c r="A14" s="222"/>
      <c r="B14" s="26" t="s">
        <v>180</v>
      </c>
      <c r="C14" s="26" t="s">
        <v>250</v>
      </c>
      <c r="D14" s="27">
        <v>53.000000000000007</v>
      </c>
      <c r="E14" s="28">
        <v>610017.47580000001</v>
      </c>
      <c r="F14" s="27">
        <v>42</v>
      </c>
      <c r="G14" s="28">
        <v>555152.1</v>
      </c>
      <c r="H14" s="27">
        <v>62.499999999999993</v>
      </c>
      <c r="I14" s="28">
        <v>719360.23140000005</v>
      </c>
      <c r="J14" s="29">
        <v>11509.7637</v>
      </c>
    </row>
    <row r="15" spans="1:10" x14ac:dyDescent="0.25">
      <c r="A15" s="220" t="s">
        <v>65</v>
      </c>
      <c r="B15" s="21" t="s">
        <v>181</v>
      </c>
      <c r="C15" s="21" t="s">
        <v>250</v>
      </c>
      <c r="D15" s="22">
        <v>34.5</v>
      </c>
      <c r="E15" s="23">
        <v>397086.84779999999</v>
      </c>
      <c r="F15" s="22">
        <v>50</v>
      </c>
      <c r="G15" s="23">
        <v>482343.13</v>
      </c>
      <c r="H15" s="22">
        <v>40.5</v>
      </c>
      <c r="I15" s="23">
        <v>466145.43</v>
      </c>
      <c r="J15" s="24">
        <v>11509.7637</v>
      </c>
    </row>
    <row r="16" spans="1:10" x14ac:dyDescent="0.25">
      <c r="A16" s="221"/>
      <c r="B16" s="13" t="s">
        <v>181</v>
      </c>
      <c r="C16" s="13" t="s">
        <v>252</v>
      </c>
      <c r="D16" s="14">
        <v>0</v>
      </c>
      <c r="E16" s="15">
        <v>0</v>
      </c>
      <c r="F16" s="14">
        <v>1</v>
      </c>
      <c r="G16" s="15">
        <v>9753.24</v>
      </c>
      <c r="H16" s="14">
        <v>0</v>
      </c>
      <c r="I16" s="15">
        <v>0</v>
      </c>
      <c r="J16" s="25">
        <v>8141.1426000000001</v>
      </c>
    </row>
    <row r="17" spans="1:10" x14ac:dyDescent="0.25">
      <c r="A17" s="221"/>
      <c r="B17" s="13" t="s">
        <v>181</v>
      </c>
      <c r="C17" s="13" t="s">
        <v>254</v>
      </c>
      <c r="D17" s="14">
        <v>0</v>
      </c>
      <c r="E17" s="15">
        <v>0</v>
      </c>
      <c r="F17" s="14">
        <v>1</v>
      </c>
      <c r="G17" s="15">
        <v>39057.620000000003</v>
      </c>
      <c r="H17" s="14">
        <v>0</v>
      </c>
      <c r="I17" s="15">
        <v>0</v>
      </c>
      <c r="J17" s="25">
        <v>13886.141299999999</v>
      </c>
    </row>
    <row r="18" spans="1:10" x14ac:dyDescent="0.25">
      <c r="A18" s="221"/>
      <c r="B18" s="13" t="s">
        <v>182</v>
      </c>
      <c r="C18" s="13" t="s">
        <v>250</v>
      </c>
      <c r="D18" s="14">
        <v>3.9999999999999996</v>
      </c>
      <c r="E18" s="15">
        <v>46039.054799999998</v>
      </c>
      <c r="F18" s="14">
        <v>45</v>
      </c>
      <c r="G18" s="15">
        <v>638114.11</v>
      </c>
      <c r="H18" s="14">
        <v>4.5</v>
      </c>
      <c r="I18" s="15">
        <v>51793.936800000003</v>
      </c>
      <c r="J18" s="25">
        <v>11509.7637</v>
      </c>
    </row>
    <row r="19" spans="1:10" x14ac:dyDescent="0.25">
      <c r="A19" s="221"/>
      <c r="B19" s="13" t="s">
        <v>182</v>
      </c>
      <c r="C19" s="13" t="s">
        <v>252</v>
      </c>
      <c r="D19" s="14">
        <v>79.5</v>
      </c>
      <c r="E19" s="15">
        <v>647220.83700000006</v>
      </c>
      <c r="F19" s="14">
        <v>60</v>
      </c>
      <c r="G19" s="15">
        <v>513803.35</v>
      </c>
      <c r="H19" s="14">
        <v>94</v>
      </c>
      <c r="I19" s="15">
        <v>765267.4044</v>
      </c>
      <c r="J19" s="25">
        <v>8141.1426000000001</v>
      </c>
    </row>
    <row r="20" spans="1:10" x14ac:dyDescent="0.25">
      <c r="A20" s="17"/>
      <c r="B20" s="10"/>
      <c r="C20" s="10"/>
      <c r="D20" s="10"/>
      <c r="E20" s="10"/>
      <c r="F20" s="11"/>
      <c r="G20" s="12"/>
      <c r="H20" s="11"/>
      <c r="I20" s="12"/>
      <c r="J20" s="11"/>
    </row>
    <row r="21" spans="1:10" ht="15.75" thickBot="1" x14ac:dyDescent="0.3">
      <c r="A21" s="18"/>
      <c r="B21" s="3"/>
      <c r="C21" s="3"/>
      <c r="D21" s="49"/>
      <c r="E21" s="49"/>
      <c r="F21" s="8"/>
      <c r="G21" s="5"/>
      <c r="H21" s="8"/>
      <c r="I21" s="5"/>
      <c r="J21" s="8"/>
    </row>
    <row r="22" spans="1:10" ht="15.75" thickBot="1" x14ac:dyDescent="0.3">
      <c r="A22" s="213">
        <v>40601</v>
      </c>
      <c r="B22" s="213"/>
      <c r="C22" s="213"/>
      <c r="D22" s="213"/>
      <c r="E22" s="213"/>
      <c r="F22" s="213"/>
      <c r="G22" s="213"/>
      <c r="H22" s="213"/>
      <c r="I22" s="213"/>
      <c r="J22" s="213"/>
    </row>
    <row r="23" spans="1:10" ht="15.75" thickBot="1" x14ac:dyDescent="0.3">
      <c r="A23" s="224" t="s">
        <v>153</v>
      </c>
      <c r="B23" s="224"/>
      <c r="C23" s="224"/>
      <c r="D23" s="224"/>
      <c r="E23" s="224"/>
      <c r="F23" s="224"/>
      <c r="G23" s="224"/>
      <c r="H23" s="224"/>
      <c r="I23" s="224"/>
      <c r="J23" s="224"/>
    </row>
    <row r="24" spans="1:10" s="16" customFormat="1" ht="45" customHeight="1" thickBot="1" x14ac:dyDescent="0.3">
      <c r="A24" s="20" t="s">
        <v>165</v>
      </c>
      <c r="B24" s="20" t="s">
        <v>166</v>
      </c>
      <c r="C24" s="20" t="s">
        <v>167</v>
      </c>
      <c r="D24" s="20" t="s">
        <v>275</v>
      </c>
      <c r="E24" s="20" t="s">
        <v>169</v>
      </c>
      <c r="F24" s="20" t="s">
        <v>270</v>
      </c>
      <c r="G24" s="20" t="s">
        <v>168</v>
      </c>
      <c r="H24" s="20" t="s">
        <v>170</v>
      </c>
      <c r="I24" s="20" t="s">
        <v>171</v>
      </c>
      <c r="J24" s="20" t="s">
        <v>172</v>
      </c>
    </row>
    <row r="25" spans="1:10" x14ac:dyDescent="0.25">
      <c r="A25" s="223" t="s">
        <v>48</v>
      </c>
      <c r="B25" s="21" t="s">
        <v>183</v>
      </c>
      <c r="C25" s="21" t="s">
        <v>255</v>
      </c>
      <c r="D25" s="22">
        <v>34</v>
      </c>
      <c r="E25" s="23">
        <v>313662.63780000003</v>
      </c>
      <c r="F25" s="22">
        <v>46</v>
      </c>
      <c r="G25" s="23">
        <v>388417.37</v>
      </c>
      <c r="H25" s="22">
        <v>40</v>
      </c>
      <c r="I25" s="23">
        <v>369014.86800000002</v>
      </c>
      <c r="J25" s="24">
        <v>9225.3716999999997</v>
      </c>
    </row>
    <row r="26" spans="1:10" x14ac:dyDescent="0.25">
      <c r="A26" s="218"/>
      <c r="B26" s="13" t="s">
        <v>183</v>
      </c>
      <c r="C26" s="13" t="s">
        <v>250</v>
      </c>
      <c r="D26" s="14">
        <v>11</v>
      </c>
      <c r="E26" s="15">
        <v>126607.4004</v>
      </c>
      <c r="F26" s="14">
        <v>2</v>
      </c>
      <c r="G26" s="15">
        <v>24975.14</v>
      </c>
      <c r="H26" s="14">
        <v>12.999999999999998</v>
      </c>
      <c r="I26" s="15">
        <v>149626.9278</v>
      </c>
      <c r="J26" s="25">
        <v>11509.7637</v>
      </c>
    </row>
    <row r="27" spans="1:10" x14ac:dyDescent="0.25">
      <c r="A27" s="218"/>
      <c r="B27" s="13" t="s">
        <v>183</v>
      </c>
      <c r="C27" s="13" t="s">
        <v>251</v>
      </c>
      <c r="D27" s="14">
        <v>0</v>
      </c>
      <c r="E27" s="15">
        <v>0</v>
      </c>
      <c r="F27" s="14">
        <v>2</v>
      </c>
      <c r="G27" s="15">
        <v>23278.81</v>
      </c>
      <c r="H27" s="14">
        <v>0</v>
      </c>
      <c r="I27" s="15">
        <v>0</v>
      </c>
      <c r="J27" s="25">
        <v>9891.1381000000001</v>
      </c>
    </row>
    <row r="28" spans="1:10" x14ac:dyDescent="0.25">
      <c r="A28" s="218"/>
      <c r="B28" s="13" t="s">
        <v>184</v>
      </c>
      <c r="C28" s="13" t="s">
        <v>255</v>
      </c>
      <c r="D28" s="14">
        <v>32.5</v>
      </c>
      <c r="E28" s="15">
        <v>299824.58039999998</v>
      </c>
      <c r="F28" s="14">
        <v>28</v>
      </c>
      <c r="G28" s="15">
        <v>256219.99</v>
      </c>
      <c r="H28" s="14">
        <v>38</v>
      </c>
      <c r="I28" s="15">
        <v>350564.12459999998</v>
      </c>
      <c r="J28" s="25">
        <v>9225.3716999999997</v>
      </c>
    </row>
    <row r="29" spans="1:10" x14ac:dyDescent="0.25">
      <c r="A29" s="218"/>
      <c r="B29" s="13" t="s">
        <v>184</v>
      </c>
      <c r="C29" s="13" t="s">
        <v>250</v>
      </c>
      <c r="D29" s="14">
        <v>24.499999999999996</v>
      </c>
      <c r="E29" s="15">
        <v>281989.2108</v>
      </c>
      <c r="F29" s="14">
        <v>27</v>
      </c>
      <c r="G29" s="15">
        <v>285960.3</v>
      </c>
      <c r="H29" s="14">
        <v>28.999999999999996</v>
      </c>
      <c r="I29" s="15">
        <v>333783.14760000003</v>
      </c>
      <c r="J29" s="25">
        <v>11509.7637</v>
      </c>
    </row>
    <row r="30" spans="1:10" x14ac:dyDescent="0.25">
      <c r="A30" s="218"/>
      <c r="B30" s="13" t="s">
        <v>185</v>
      </c>
      <c r="C30" s="13" t="s">
        <v>255</v>
      </c>
      <c r="D30" s="14">
        <v>34</v>
      </c>
      <c r="E30" s="15">
        <v>313662.63780000003</v>
      </c>
      <c r="F30" s="14">
        <v>24</v>
      </c>
      <c r="G30" s="15">
        <v>236029.74</v>
      </c>
      <c r="H30" s="14">
        <v>40</v>
      </c>
      <c r="I30" s="15">
        <v>369014.86800000002</v>
      </c>
      <c r="J30" s="25">
        <v>9225.3716999999997</v>
      </c>
    </row>
    <row r="31" spans="1:10" x14ac:dyDescent="0.25">
      <c r="A31" s="218"/>
      <c r="B31" s="13" t="s">
        <v>185</v>
      </c>
      <c r="C31" s="13" t="s">
        <v>250</v>
      </c>
      <c r="D31" s="14">
        <v>11</v>
      </c>
      <c r="E31" s="15">
        <v>126607.4004</v>
      </c>
      <c r="F31" s="14">
        <v>4</v>
      </c>
      <c r="G31" s="15">
        <v>30278.06</v>
      </c>
      <c r="H31" s="14">
        <v>12.999999999999998</v>
      </c>
      <c r="I31" s="15">
        <v>149626.9278</v>
      </c>
      <c r="J31" s="25">
        <v>11509.7637</v>
      </c>
    </row>
    <row r="32" spans="1:10" x14ac:dyDescent="0.25">
      <c r="A32" s="218"/>
      <c r="B32" s="13" t="s">
        <v>185</v>
      </c>
      <c r="C32" s="13" t="s">
        <v>251</v>
      </c>
      <c r="D32" s="14">
        <v>0</v>
      </c>
      <c r="E32" s="15">
        <v>0</v>
      </c>
      <c r="F32" s="14">
        <v>1</v>
      </c>
      <c r="G32" s="15">
        <v>13502.66</v>
      </c>
      <c r="H32" s="14">
        <v>0</v>
      </c>
      <c r="I32" s="15">
        <v>0</v>
      </c>
      <c r="J32" s="25">
        <v>9891.1381000000001</v>
      </c>
    </row>
    <row r="33" spans="1:10" x14ac:dyDescent="0.25">
      <c r="A33" s="218"/>
      <c r="B33" s="13" t="s">
        <v>185</v>
      </c>
      <c r="C33" s="13" t="s">
        <v>256</v>
      </c>
      <c r="D33" s="14">
        <v>0</v>
      </c>
      <c r="E33" s="15">
        <v>0</v>
      </c>
      <c r="F33" s="14">
        <v>2</v>
      </c>
      <c r="G33" s="15">
        <v>18429.93</v>
      </c>
      <c r="H33" s="14">
        <v>0</v>
      </c>
      <c r="I33" s="15">
        <v>0</v>
      </c>
      <c r="J33" s="25">
        <v>9181.6762999999992</v>
      </c>
    </row>
    <row r="34" spans="1:10" x14ac:dyDescent="0.25">
      <c r="A34" s="17"/>
      <c r="B34" s="10"/>
      <c r="C34" s="10"/>
      <c r="D34" s="10"/>
      <c r="E34" s="10"/>
      <c r="F34" s="11"/>
      <c r="G34" s="12"/>
      <c r="H34" s="11"/>
      <c r="I34" s="12"/>
      <c r="J34" s="11"/>
    </row>
    <row r="35" spans="1:10" ht="15.75" thickBot="1" x14ac:dyDescent="0.3">
      <c r="A35" s="18"/>
      <c r="B35" s="3"/>
      <c r="C35" s="3"/>
      <c r="D35" s="49"/>
      <c r="E35" s="49"/>
      <c r="F35" s="8"/>
      <c r="G35" s="5"/>
      <c r="H35" s="8"/>
      <c r="I35" s="5"/>
      <c r="J35" s="8"/>
    </row>
    <row r="36" spans="1:10" ht="15.75" thickBot="1" x14ac:dyDescent="0.3">
      <c r="A36" s="213">
        <v>40601</v>
      </c>
      <c r="B36" s="213"/>
      <c r="C36" s="213"/>
      <c r="D36" s="213"/>
      <c r="E36" s="213"/>
      <c r="F36" s="213"/>
      <c r="G36" s="213"/>
      <c r="H36" s="213"/>
      <c r="I36" s="213"/>
      <c r="J36" s="213"/>
    </row>
    <row r="37" spans="1:10" ht="15.75" thickBot="1" x14ac:dyDescent="0.3">
      <c r="A37" s="224" t="s">
        <v>154</v>
      </c>
      <c r="B37" s="224"/>
      <c r="C37" s="224"/>
      <c r="D37" s="224"/>
      <c r="E37" s="224"/>
      <c r="F37" s="224"/>
      <c r="G37" s="224"/>
      <c r="H37" s="224"/>
      <c r="I37" s="224"/>
      <c r="J37" s="224"/>
    </row>
    <row r="38" spans="1:10" s="16" customFormat="1" ht="45" customHeight="1" thickBot="1" x14ac:dyDescent="0.3">
      <c r="A38" s="20" t="s">
        <v>165</v>
      </c>
      <c r="B38" s="20" t="s">
        <v>166</v>
      </c>
      <c r="C38" s="20" t="s">
        <v>167</v>
      </c>
      <c r="D38" s="20" t="s">
        <v>275</v>
      </c>
      <c r="E38" s="20" t="s">
        <v>169</v>
      </c>
      <c r="F38" s="20" t="s">
        <v>270</v>
      </c>
      <c r="G38" s="20" t="s">
        <v>168</v>
      </c>
      <c r="H38" s="20" t="s">
        <v>170</v>
      </c>
      <c r="I38" s="20" t="s">
        <v>171</v>
      </c>
      <c r="J38" s="20" t="s">
        <v>172</v>
      </c>
    </row>
    <row r="39" spans="1:10" x14ac:dyDescent="0.25">
      <c r="A39" s="223" t="s">
        <v>67</v>
      </c>
      <c r="B39" s="21" t="s">
        <v>186</v>
      </c>
      <c r="C39" s="21" t="s">
        <v>250</v>
      </c>
      <c r="D39" s="22">
        <v>34.5</v>
      </c>
      <c r="E39" s="23">
        <v>397086.84779999999</v>
      </c>
      <c r="F39" s="22">
        <v>37</v>
      </c>
      <c r="G39" s="23">
        <v>297466.58</v>
      </c>
      <c r="H39" s="22">
        <v>40.5</v>
      </c>
      <c r="I39" s="23">
        <v>466145.43</v>
      </c>
      <c r="J39" s="24">
        <v>11509.7637</v>
      </c>
    </row>
    <row r="40" spans="1:10" ht="30" x14ac:dyDescent="0.25">
      <c r="A40" s="218"/>
      <c r="B40" s="13" t="s">
        <v>187</v>
      </c>
      <c r="C40" s="13" t="s">
        <v>250</v>
      </c>
      <c r="D40" s="14">
        <v>24</v>
      </c>
      <c r="E40" s="15">
        <v>276234.32880000002</v>
      </c>
      <c r="F40" s="14">
        <v>40</v>
      </c>
      <c r="G40" s="15">
        <v>406406.03</v>
      </c>
      <c r="H40" s="14">
        <v>28.000000000000004</v>
      </c>
      <c r="I40" s="15">
        <v>322273.3836</v>
      </c>
      <c r="J40" s="25">
        <v>11509.7637</v>
      </c>
    </row>
    <row r="41" spans="1:10" ht="30" x14ac:dyDescent="0.25">
      <c r="A41" s="218"/>
      <c r="B41" s="13" t="s">
        <v>187</v>
      </c>
      <c r="C41" s="13" t="s">
        <v>252</v>
      </c>
      <c r="D41" s="14">
        <v>0</v>
      </c>
      <c r="E41" s="15">
        <v>0</v>
      </c>
      <c r="F41" s="14">
        <v>2</v>
      </c>
      <c r="G41" s="15">
        <v>16924.3</v>
      </c>
      <c r="H41" s="14">
        <v>0</v>
      </c>
      <c r="I41" s="15">
        <v>0</v>
      </c>
      <c r="J41" s="25">
        <v>8141.1426000000001</v>
      </c>
    </row>
    <row r="42" spans="1:10" ht="30.75" thickBot="1" x14ac:dyDescent="0.3">
      <c r="A42" s="219"/>
      <c r="B42" s="26" t="s">
        <v>187</v>
      </c>
      <c r="C42" s="26" t="s">
        <v>257</v>
      </c>
      <c r="D42" s="27">
        <v>0</v>
      </c>
      <c r="E42" s="28">
        <v>0</v>
      </c>
      <c r="F42" s="27">
        <v>2</v>
      </c>
      <c r="G42" s="28">
        <v>16944.36</v>
      </c>
      <c r="H42" s="27">
        <v>0</v>
      </c>
      <c r="I42" s="28">
        <v>0</v>
      </c>
      <c r="J42" s="29">
        <v>9690.8153000000002</v>
      </c>
    </row>
    <row r="43" spans="1:10" x14ac:dyDescent="0.25">
      <c r="A43" s="17"/>
      <c r="B43" s="10"/>
      <c r="C43" s="10"/>
      <c r="D43" s="10"/>
      <c r="E43" s="10"/>
      <c r="F43" s="11"/>
      <c r="G43" s="12"/>
      <c r="H43" s="11"/>
      <c r="I43" s="12"/>
      <c r="J43" s="11"/>
    </row>
    <row r="44" spans="1:10" ht="15.75" thickBot="1" x14ac:dyDescent="0.3">
      <c r="A44" s="18"/>
      <c r="B44" s="3"/>
      <c r="C44" s="3"/>
      <c r="D44" s="49"/>
      <c r="E44" s="49"/>
      <c r="F44" s="8"/>
      <c r="G44" s="5"/>
      <c r="H44" s="8"/>
      <c r="I44" s="5"/>
      <c r="J44" s="8"/>
    </row>
    <row r="45" spans="1:10" ht="15.75" thickBot="1" x14ac:dyDescent="0.3">
      <c r="A45" s="213">
        <v>40601</v>
      </c>
      <c r="B45" s="213"/>
      <c r="C45" s="213"/>
      <c r="D45" s="213"/>
      <c r="E45" s="213"/>
      <c r="F45" s="213"/>
      <c r="G45" s="213"/>
      <c r="H45" s="213"/>
      <c r="I45" s="213"/>
      <c r="J45" s="213"/>
    </row>
    <row r="46" spans="1:10" ht="15.75" thickBot="1" x14ac:dyDescent="0.3">
      <c r="A46" s="214" t="s">
        <v>155</v>
      </c>
      <c r="B46" s="214"/>
      <c r="C46" s="214"/>
      <c r="D46" s="214"/>
      <c r="E46" s="214"/>
      <c r="F46" s="214"/>
      <c r="G46" s="214"/>
      <c r="H46" s="214"/>
      <c r="I46" s="214"/>
      <c r="J46" s="214"/>
    </row>
    <row r="47" spans="1:10" s="16" customFormat="1" ht="45" customHeight="1" thickBot="1" x14ac:dyDescent="0.3">
      <c r="A47" s="20" t="s">
        <v>165</v>
      </c>
      <c r="B47" s="20" t="s">
        <v>166</v>
      </c>
      <c r="C47" s="20" t="s">
        <v>167</v>
      </c>
      <c r="D47" s="20" t="s">
        <v>275</v>
      </c>
      <c r="E47" s="20" t="s">
        <v>169</v>
      </c>
      <c r="F47" s="20" t="s">
        <v>270</v>
      </c>
      <c r="G47" s="20" t="s">
        <v>168</v>
      </c>
      <c r="H47" s="20" t="s">
        <v>170</v>
      </c>
      <c r="I47" s="20" t="s">
        <v>171</v>
      </c>
      <c r="J47" s="20" t="s">
        <v>172</v>
      </c>
    </row>
    <row r="48" spans="1:10" x14ac:dyDescent="0.25">
      <c r="A48" s="223" t="s">
        <v>82</v>
      </c>
      <c r="B48" s="21" t="s">
        <v>188</v>
      </c>
      <c r="C48" s="21" t="s">
        <v>250</v>
      </c>
      <c r="D48" s="22">
        <v>19.5</v>
      </c>
      <c r="E48" s="23">
        <v>224440.39199999999</v>
      </c>
      <c r="F48" s="22">
        <v>4</v>
      </c>
      <c r="G48" s="23">
        <v>109512.11</v>
      </c>
      <c r="H48" s="22">
        <v>23</v>
      </c>
      <c r="I48" s="23">
        <v>264724.56479999999</v>
      </c>
      <c r="J48" s="24">
        <v>11509.7637</v>
      </c>
    </row>
    <row r="49" spans="1:10" x14ac:dyDescent="0.25">
      <c r="A49" s="218"/>
      <c r="B49" s="13" t="s">
        <v>188</v>
      </c>
      <c r="C49" s="13" t="s">
        <v>258</v>
      </c>
      <c r="D49" s="14">
        <v>61.5</v>
      </c>
      <c r="E49" s="15">
        <v>584381.22840000002</v>
      </c>
      <c r="F49" s="14">
        <v>18</v>
      </c>
      <c r="G49" s="15">
        <v>164382.19</v>
      </c>
      <c r="H49" s="14">
        <v>72.5</v>
      </c>
      <c r="I49" s="15">
        <v>688904.70059999998</v>
      </c>
      <c r="J49" s="25">
        <v>9502.1337999999996</v>
      </c>
    </row>
    <row r="50" spans="1:10" x14ac:dyDescent="0.25">
      <c r="A50" s="218"/>
      <c r="B50" s="13" t="s">
        <v>188</v>
      </c>
      <c r="C50" s="13" t="s">
        <v>253</v>
      </c>
      <c r="D50" s="14">
        <v>0</v>
      </c>
      <c r="E50" s="15">
        <v>0</v>
      </c>
      <c r="F50" s="14">
        <v>2</v>
      </c>
      <c r="G50" s="15">
        <v>19809.78</v>
      </c>
      <c r="H50" s="14">
        <v>0</v>
      </c>
      <c r="I50" s="15">
        <v>0</v>
      </c>
      <c r="J50" s="25">
        <v>10988.7011</v>
      </c>
    </row>
    <row r="51" spans="1:10" x14ac:dyDescent="0.25">
      <c r="A51" s="218"/>
      <c r="B51" s="13" t="s">
        <v>188</v>
      </c>
      <c r="C51" s="13" t="s">
        <v>257</v>
      </c>
      <c r="D51" s="14">
        <v>0</v>
      </c>
      <c r="E51" s="15">
        <v>0</v>
      </c>
      <c r="F51" s="14">
        <v>1</v>
      </c>
      <c r="G51" s="15">
        <v>13691.58</v>
      </c>
      <c r="H51" s="14">
        <v>0</v>
      </c>
      <c r="I51" s="15">
        <v>0</v>
      </c>
      <c r="J51" s="25">
        <v>9690.8153000000002</v>
      </c>
    </row>
    <row r="52" spans="1:10" x14ac:dyDescent="0.25">
      <c r="A52" s="218"/>
      <c r="B52" s="13" t="s">
        <v>189</v>
      </c>
      <c r="C52" s="13" t="s">
        <v>250</v>
      </c>
      <c r="D52" s="14">
        <v>3</v>
      </c>
      <c r="E52" s="15">
        <v>34529.291400000002</v>
      </c>
      <c r="F52" s="14">
        <v>0</v>
      </c>
      <c r="G52" s="15">
        <v>0</v>
      </c>
      <c r="H52" s="14">
        <v>3.5000000000000004</v>
      </c>
      <c r="I52" s="15">
        <v>40284.1728</v>
      </c>
      <c r="J52" s="25">
        <v>11509.7637</v>
      </c>
    </row>
    <row r="53" spans="1:10" x14ac:dyDescent="0.25">
      <c r="A53" s="218"/>
      <c r="B53" s="13" t="s">
        <v>189</v>
      </c>
      <c r="C53" s="13" t="s">
        <v>258</v>
      </c>
      <c r="D53" s="14">
        <v>10.5</v>
      </c>
      <c r="E53" s="15">
        <v>99772.405199999994</v>
      </c>
      <c r="F53" s="14">
        <v>3</v>
      </c>
      <c r="G53" s="15">
        <v>29235.82</v>
      </c>
      <c r="H53" s="14">
        <v>12.500000000000002</v>
      </c>
      <c r="I53" s="15">
        <v>118776.67260000001</v>
      </c>
      <c r="J53" s="25">
        <v>9502.1337999999996</v>
      </c>
    </row>
    <row r="54" spans="1:10" x14ac:dyDescent="0.25">
      <c r="A54" s="218"/>
      <c r="B54" s="13" t="s">
        <v>189</v>
      </c>
      <c r="C54" s="13" t="s">
        <v>257</v>
      </c>
      <c r="D54" s="14">
        <v>0</v>
      </c>
      <c r="E54" s="15">
        <v>0</v>
      </c>
      <c r="F54" s="14">
        <v>1</v>
      </c>
      <c r="G54" s="15">
        <v>10186.17</v>
      </c>
      <c r="H54" s="14">
        <v>0</v>
      </c>
      <c r="I54" s="15">
        <v>0</v>
      </c>
      <c r="J54" s="25">
        <v>9690.8153000000002</v>
      </c>
    </row>
    <row r="55" spans="1:10" ht="30" x14ac:dyDescent="0.25">
      <c r="A55" s="218"/>
      <c r="B55" s="13" t="s">
        <v>190</v>
      </c>
      <c r="C55" s="13" t="s">
        <v>250</v>
      </c>
      <c r="D55" s="14">
        <v>5</v>
      </c>
      <c r="E55" s="15">
        <v>57548.818800000001</v>
      </c>
      <c r="F55" s="14">
        <v>13</v>
      </c>
      <c r="G55" s="15">
        <v>124951.11</v>
      </c>
      <c r="H55" s="14">
        <v>6</v>
      </c>
      <c r="I55" s="15">
        <v>69058.582200000004</v>
      </c>
      <c r="J55" s="25">
        <v>11509.7637</v>
      </c>
    </row>
    <row r="56" spans="1:10" ht="30" x14ac:dyDescent="0.25">
      <c r="A56" s="218"/>
      <c r="B56" s="13" t="s">
        <v>190</v>
      </c>
      <c r="C56" s="13" t="s">
        <v>258</v>
      </c>
      <c r="D56" s="14">
        <v>15.999999999999998</v>
      </c>
      <c r="E56" s="15">
        <v>152034.141</v>
      </c>
      <c r="F56" s="14">
        <v>2</v>
      </c>
      <c r="G56" s="15">
        <v>18777.86</v>
      </c>
      <c r="H56" s="14">
        <v>19</v>
      </c>
      <c r="I56" s="15">
        <v>180540.54240000001</v>
      </c>
      <c r="J56" s="25">
        <v>9502.1337999999996</v>
      </c>
    </row>
    <row r="57" spans="1:10" x14ac:dyDescent="0.25">
      <c r="A57" s="218"/>
      <c r="B57" s="13" t="s">
        <v>191</v>
      </c>
      <c r="C57" s="13" t="s">
        <v>250</v>
      </c>
      <c r="D57" s="14">
        <v>4.5</v>
      </c>
      <c r="E57" s="15">
        <v>51793.936800000003</v>
      </c>
      <c r="F57" s="14">
        <v>1</v>
      </c>
      <c r="G57" s="15">
        <v>8712.31</v>
      </c>
      <c r="H57" s="14">
        <v>5.5</v>
      </c>
      <c r="I57" s="15">
        <v>63303.700199999999</v>
      </c>
      <c r="J57" s="25">
        <v>11509.7637</v>
      </c>
    </row>
    <row r="58" spans="1:10" ht="15.75" thickBot="1" x14ac:dyDescent="0.3">
      <c r="A58" s="218"/>
      <c r="B58" s="13" t="s">
        <v>191</v>
      </c>
      <c r="C58" s="13" t="s">
        <v>258</v>
      </c>
      <c r="D58" s="14">
        <v>12.999999999999998</v>
      </c>
      <c r="E58" s="15">
        <v>123527.7396</v>
      </c>
      <c r="F58" s="14">
        <v>3</v>
      </c>
      <c r="G58" s="15">
        <v>30881.47</v>
      </c>
      <c r="H58" s="14">
        <v>15</v>
      </c>
      <c r="I58" s="15">
        <v>142532.00700000001</v>
      </c>
      <c r="J58" s="25">
        <v>9502.1337999999996</v>
      </c>
    </row>
    <row r="59" spans="1:10" x14ac:dyDescent="0.25">
      <c r="A59" s="223" t="s">
        <v>55</v>
      </c>
      <c r="B59" s="21" t="s">
        <v>192</v>
      </c>
      <c r="C59" s="21" t="s">
        <v>250</v>
      </c>
      <c r="D59" s="22">
        <v>9</v>
      </c>
      <c r="E59" s="23">
        <v>103587.87360000001</v>
      </c>
      <c r="F59" s="22">
        <v>7</v>
      </c>
      <c r="G59" s="23">
        <v>82117.7</v>
      </c>
      <c r="H59" s="22">
        <v>10.5</v>
      </c>
      <c r="I59" s="23">
        <v>120852.519</v>
      </c>
      <c r="J59" s="24">
        <v>11509.7637</v>
      </c>
    </row>
    <row r="60" spans="1:10" x14ac:dyDescent="0.25">
      <c r="A60" s="218"/>
      <c r="B60" s="13" t="s">
        <v>192</v>
      </c>
      <c r="C60" s="13" t="s">
        <v>258</v>
      </c>
      <c r="D60" s="14">
        <v>0</v>
      </c>
      <c r="E60" s="15">
        <v>0</v>
      </c>
      <c r="F60" s="14">
        <v>1</v>
      </c>
      <c r="G60" s="15">
        <v>8537</v>
      </c>
      <c r="H60" s="14">
        <v>0</v>
      </c>
      <c r="I60" s="15">
        <v>0</v>
      </c>
      <c r="J60" s="25">
        <v>9502.1337999999996</v>
      </c>
    </row>
    <row r="61" spans="1:10" x14ac:dyDescent="0.25">
      <c r="A61" s="218"/>
      <c r="B61" s="13" t="s">
        <v>192</v>
      </c>
      <c r="C61" s="13" t="s">
        <v>253</v>
      </c>
      <c r="D61" s="14">
        <v>28.999999999999996</v>
      </c>
      <c r="E61" s="15">
        <v>318672.33179999999</v>
      </c>
      <c r="F61" s="14">
        <v>9</v>
      </c>
      <c r="G61" s="15">
        <v>83683.070000000007</v>
      </c>
      <c r="H61" s="14">
        <v>34</v>
      </c>
      <c r="I61" s="15">
        <v>373615.83720000001</v>
      </c>
      <c r="J61" s="25">
        <v>10988.7011</v>
      </c>
    </row>
    <row r="62" spans="1:10" x14ac:dyDescent="0.25">
      <c r="A62" s="218"/>
      <c r="B62" s="13" t="s">
        <v>192</v>
      </c>
      <c r="C62" s="13" t="s">
        <v>257</v>
      </c>
      <c r="D62" s="14">
        <v>0</v>
      </c>
      <c r="E62" s="15">
        <v>0</v>
      </c>
      <c r="F62" s="14">
        <v>1</v>
      </c>
      <c r="G62" s="15">
        <v>14283.32</v>
      </c>
      <c r="H62" s="14">
        <v>0</v>
      </c>
      <c r="I62" s="15">
        <v>0</v>
      </c>
      <c r="J62" s="25">
        <v>9690.8153000000002</v>
      </c>
    </row>
    <row r="63" spans="1:10" x14ac:dyDescent="0.25">
      <c r="A63" s="218"/>
      <c r="B63" s="13" t="s">
        <v>193</v>
      </c>
      <c r="C63" s="13" t="s">
        <v>250</v>
      </c>
      <c r="D63" s="14">
        <v>10</v>
      </c>
      <c r="E63" s="15">
        <v>115097.637</v>
      </c>
      <c r="F63" s="14">
        <v>11</v>
      </c>
      <c r="G63" s="15">
        <v>210600.54</v>
      </c>
      <c r="H63" s="14">
        <v>11.5</v>
      </c>
      <c r="I63" s="15">
        <v>132362.2824</v>
      </c>
      <c r="J63" s="25">
        <v>11509.7637</v>
      </c>
    </row>
    <row r="64" spans="1:10" x14ac:dyDescent="0.25">
      <c r="A64" s="218"/>
      <c r="B64" s="13" t="s">
        <v>193</v>
      </c>
      <c r="C64" s="13" t="s">
        <v>253</v>
      </c>
      <c r="D64" s="14">
        <v>33</v>
      </c>
      <c r="E64" s="15">
        <v>362627.13660000003</v>
      </c>
      <c r="F64" s="14">
        <v>27</v>
      </c>
      <c r="G64" s="15">
        <v>265545.52</v>
      </c>
      <c r="H64" s="14">
        <v>39</v>
      </c>
      <c r="I64" s="15">
        <v>428559.34259999997</v>
      </c>
      <c r="J64" s="25">
        <v>10988.7011</v>
      </c>
    </row>
    <row r="65" spans="1:10" x14ac:dyDescent="0.25">
      <c r="A65" s="218"/>
      <c r="B65" s="13" t="s">
        <v>193</v>
      </c>
      <c r="C65" s="13" t="s">
        <v>257</v>
      </c>
      <c r="D65" s="14">
        <v>0</v>
      </c>
      <c r="E65" s="15">
        <v>0</v>
      </c>
      <c r="F65" s="14">
        <v>1</v>
      </c>
      <c r="G65" s="15">
        <v>8466.15</v>
      </c>
      <c r="H65" s="14">
        <v>0</v>
      </c>
      <c r="I65" s="15">
        <v>0</v>
      </c>
      <c r="J65" s="25">
        <v>9690.8153000000002</v>
      </c>
    </row>
    <row r="66" spans="1:10" x14ac:dyDescent="0.25">
      <c r="A66" s="218"/>
      <c r="B66" s="13" t="s">
        <v>194</v>
      </c>
      <c r="C66" s="13" t="s">
        <v>250</v>
      </c>
      <c r="D66" s="14">
        <v>3.5000000000000004</v>
      </c>
      <c r="E66" s="15">
        <v>40284.1728</v>
      </c>
      <c r="F66" s="14">
        <v>4</v>
      </c>
      <c r="G66" s="15">
        <v>80450.539999999994</v>
      </c>
      <c r="H66" s="14">
        <v>3.9999999999999996</v>
      </c>
      <c r="I66" s="15">
        <v>46039.054799999998</v>
      </c>
      <c r="J66" s="25">
        <v>11509.7637</v>
      </c>
    </row>
    <row r="67" spans="1:10" x14ac:dyDescent="0.25">
      <c r="A67" s="218"/>
      <c r="B67" s="13" t="s">
        <v>194</v>
      </c>
      <c r="C67" s="13" t="s">
        <v>258</v>
      </c>
      <c r="D67" s="14">
        <v>0</v>
      </c>
      <c r="E67" s="15">
        <v>0</v>
      </c>
      <c r="F67" s="14">
        <v>2</v>
      </c>
      <c r="G67" s="15">
        <v>14786.59</v>
      </c>
      <c r="H67" s="14">
        <v>0</v>
      </c>
      <c r="I67" s="15">
        <v>0</v>
      </c>
      <c r="J67" s="25">
        <v>9502.1337999999996</v>
      </c>
    </row>
    <row r="68" spans="1:10" x14ac:dyDescent="0.25">
      <c r="A68" s="218"/>
      <c r="B68" s="13" t="s">
        <v>194</v>
      </c>
      <c r="C68" s="13" t="s">
        <v>253</v>
      </c>
      <c r="D68" s="14">
        <v>70.5</v>
      </c>
      <c r="E68" s="15">
        <v>774703.42740000004</v>
      </c>
      <c r="F68" s="14">
        <v>77</v>
      </c>
      <c r="G68" s="15">
        <v>762023.01</v>
      </c>
      <c r="H68" s="14">
        <v>83</v>
      </c>
      <c r="I68" s="15">
        <v>912062.1912</v>
      </c>
      <c r="J68" s="25">
        <v>10988.7011</v>
      </c>
    </row>
    <row r="69" spans="1:10" ht="15.75" thickBot="1" x14ac:dyDescent="0.3">
      <c r="A69" s="219"/>
      <c r="B69" s="26" t="s">
        <v>194</v>
      </c>
      <c r="C69" s="26" t="s">
        <v>257</v>
      </c>
      <c r="D69" s="27">
        <v>0</v>
      </c>
      <c r="E69" s="28">
        <v>0</v>
      </c>
      <c r="F69" s="27">
        <v>1</v>
      </c>
      <c r="G69" s="28">
        <v>16852.490000000002</v>
      </c>
      <c r="H69" s="27">
        <v>0</v>
      </c>
      <c r="I69" s="28">
        <v>0</v>
      </c>
      <c r="J69" s="29">
        <v>9690.8153000000002</v>
      </c>
    </row>
    <row r="70" spans="1:10" x14ac:dyDescent="0.25">
      <c r="A70" s="17"/>
      <c r="B70" s="10"/>
      <c r="C70" s="10"/>
      <c r="D70" s="10"/>
      <c r="E70" s="10"/>
      <c r="F70" s="11"/>
      <c r="G70" s="12"/>
      <c r="H70" s="11"/>
      <c r="I70" s="12"/>
      <c r="J70" s="11"/>
    </row>
    <row r="71" spans="1:10" ht="15.75" thickBot="1" x14ac:dyDescent="0.3">
      <c r="A71" s="18"/>
      <c r="B71" s="3"/>
      <c r="C71" s="3"/>
      <c r="D71" s="49"/>
      <c r="E71" s="49"/>
      <c r="F71" s="8"/>
      <c r="G71" s="5"/>
      <c r="H71" s="8"/>
      <c r="I71" s="5"/>
      <c r="J71" s="8"/>
    </row>
    <row r="72" spans="1:10" ht="15.75" thickBot="1" x14ac:dyDescent="0.3">
      <c r="A72" s="213">
        <v>40601</v>
      </c>
      <c r="B72" s="213"/>
      <c r="C72" s="213"/>
      <c r="D72" s="213"/>
      <c r="E72" s="213"/>
      <c r="F72" s="213"/>
      <c r="G72" s="213"/>
      <c r="H72" s="213"/>
      <c r="I72" s="213"/>
      <c r="J72" s="213"/>
    </row>
    <row r="73" spans="1:10" ht="15.75" thickBot="1" x14ac:dyDescent="0.3">
      <c r="A73" s="214" t="s">
        <v>156</v>
      </c>
      <c r="B73" s="214"/>
      <c r="C73" s="214"/>
      <c r="D73" s="214"/>
      <c r="E73" s="214"/>
      <c r="F73" s="214"/>
      <c r="G73" s="214"/>
      <c r="H73" s="214"/>
      <c r="I73" s="214"/>
      <c r="J73" s="214"/>
    </row>
    <row r="74" spans="1:10" s="16" customFormat="1" ht="45" customHeight="1" thickBot="1" x14ac:dyDescent="0.3">
      <c r="A74" s="20" t="s">
        <v>165</v>
      </c>
      <c r="B74" s="20" t="s">
        <v>166</v>
      </c>
      <c r="C74" s="20" t="s">
        <v>167</v>
      </c>
      <c r="D74" s="20" t="s">
        <v>275</v>
      </c>
      <c r="E74" s="20" t="s">
        <v>169</v>
      </c>
      <c r="F74" s="20" t="s">
        <v>270</v>
      </c>
      <c r="G74" s="20" t="s">
        <v>168</v>
      </c>
      <c r="H74" s="20" t="s">
        <v>170</v>
      </c>
      <c r="I74" s="20" t="s">
        <v>171</v>
      </c>
      <c r="J74" s="20" t="s">
        <v>172</v>
      </c>
    </row>
    <row r="75" spans="1:10" x14ac:dyDescent="0.25">
      <c r="A75" s="215" t="s">
        <v>90</v>
      </c>
      <c r="B75" s="30" t="s">
        <v>195</v>
      </c>
      <c r="C75" s="30" t="s">
        <v>255</v>
      </c>
      <c r="D75" s="31">
        <v>0</v>
      </c>
      <c r="E75" s="32">
        <v>0</v>
      </c>
      <c r="F75" s="31">
        <v>2</v>
      </c>
      <c r="G75" s="32">
        <v>26438.23</v>
      </c>
      <c r="H75" s="31">
        <v>0</v>
      </c>
      <c r="I75" s="32">
        <v>0</v>
      </c>
      <c r="J75" s="33">
        <v>9225.3716999999997</v>
      </c>
    </row>
    <row r="76" spans="1:10" x14ac:dyDescent="0.25">
      <c r="A76" s="218"/>
      <c r="B76" s="13" t="s">
        <v>195</v>
      </c>
      <c r="C76" s="13" t="s">
        <v>250</v>
      </c>
      <c r="D76" s="14">
        <v>27</v>
      </c>
      <c r="E76" s="15">
        <v>310763.61959999998</v>
      </c>
      <c r="F76" s="14">
        <v>26</v>
      </c>
      <c r="G76" s="15">
        <v>293251.31</v>
      </c>
      <c r="H76" s="14">
        <v>31.999999999999996</v>
      </c>
      <c r="I76" s="15">
        <v>368312.43839999998</v>
      </c>
      <c r="J76" s="25">
        <v>11509.7637</v>
      </c>
    </row>
    <row r="77" spans="1:10" x14ac:dyDescent="0.25">
      <c r="A77" s="218"/>
      <c r="B77" s="13" t="s">
        <v>195</v>
      </c>
      <c r="C77" s="13" t="s">
        <v>251</v>
      </c>
      <c r="D77" s="14">
        <v>0</v>
      </c>
      <c r="E77" s="15">
        <v>0</v>
      </c>
      <c r="F77" s="14">
        <v>1</v>
      </c>
      <c r="G77" s="15">
        <v>11965.6</v>
      </c>
      <c r="H77" s="14">
        <v>0</v>
      </c>
      <c r="I77" s="15">
        <v>0</v>
      </c>
      <c r="J77" s="25">
        <v>9891.1381000000001</v>
      </c>
    </row>
    <row r="78" spans="1:10" x14ac:dyDescent="0.25">
      <c r="A78" s="218"/>
      <c r="B78" s="13" t="s">
        <v>195</v>
      </c>
      <c r="C78" s="13" t="s">
        <v>259</v>
      </c>
      <c r="D78" s="14">
        <v>0</v>
      </c>
      <c r="E78" s="15">
        <v>0</v>
      </c>
      <c r="F78" s="14">
        <v>3</v>
      </c>
      <c r="G78" s="15">
        <v>21104.12</v>
      </c>
      <c r="H78" s="14">
        <v>0</v>
      </c>
      <c r="I78" s="15">
        <v>0</v>
      </c>
      <c r="J78" s="25">
        <v>7955.3440000000001</v>
      </c>
    </row>
    <row r="79" spans="1:10" x14ac:dyDescent="0.25">
      <c r="A79" s="218"/>
      <c r="B79" s="13" t="s">
        <v>195</v>
      </c>
      <c r="C79" s="13" t="s">
        <v>260</v>
      </c>
      <c r="D79" s="14">
        <v>35.5</v>
      </c>
      <c r="E79" s="15">
        <v>315988.62060000002</v>
      </c>
      <c r="F79" s="14">
        <v>14</v>
      </c>
      <c r="G79" s="15">
        <v>129306.36</v>
      </c>
      <c r="H79" s="14">
        <v>41.5</v>
      </c>
      <c r="I79" s="15">
        <v>369395.14799999999</v>
      </c>
      <c r="J79" s="25">
        <v>8901.0879000000004</v>
      </c>
    </row>
    <row r="80" spans="1:10" x14ac:dyDescent="0.25">
      <c r="A80" s="218"/>
      <c r="B80" s="13" t="s">
        <v>196</v>
      </c>
      <c r="C80" s="13" t="s">
        <v>250</v>
      </c>
      <c r="D80" s="14">
        <v>10.5</v>
      </c>
      <c r="E80" s="15">
        <v>120852.519</v>
      </c>
      <c r="F80" s="14">
        <v>12</v>
      </c>
      <c r="G80" s="15">
        <v>142492.64000000001</v>
      </c>
      <c r="H80" s="14">
        <v>12.500000000000002</v>
      </c>
      <c r="I80" s="15">
        <v>143872.04639999999</v>
      </c>
      <c r="J80" s="25">
        <v>11509.7637</v>
      </c>
    </row>
    <row r="81" spans="1:10" x14ac:dyDescent="0.25">
      <c r="A81" s="218"/>
      <c r="B81" s="13" t="s">
        <v>196</v>
      </c>
      <c r="C81" s="13" t="s">
        <v>259</v>
      </c>
      <c r="D81" s="14">
        <v>0</v>
      </c>
      <c r="E81" s="15">
        <v>0</v>
      </c>
      <c r="F81" s="14">
        <v>1</v>
      </c>
      <c r="G81" s="15">
        <v>8482.5499999999993</v>
      </c>
      <c r="H81" s="14">
        <v>0</v>
      </c>
      <c r="I81" s="15">
        <v>0</v>
      </c>
      <c r="J81" s="25">
        <v>7955.3440000000001</v>
      </c>
    </row>
    <row r="82" spans="1:10" x14ac:dyDescent="0.25">
      <c r="A82" s="218"/>
      <c r="B82" s="13" t="s">
        <v>196</v>
      </c>
      <c r="C82" s="13" t="s">
        <v>260</v>
      </c>
      <c r="D82" s="14">
        <v>33</v>
      </c>
      <c r="E82" s="15">
        <v>293735.90039999998</v>
      </c>
      <c r="F82" s="14">
        <v>54</v>
      </c>
      <c r="G82" s="15">
        <v>435094.74</v>
      </c>
      <c r="H82" s="14">
        <v>38.5</v>
      </c>
      <c r="I82" s="15">
        <v>342691.88400000002</v>
      </c>
      <c r="J82" s="25">
        <v>8901.0879000000004</v>
      </c>
    </row>
    <row r="83" spans="1:10" x14ac:dyDescent="0.25">
      <c r="A83" s="218"/>
      <c r="B83" s="13" t="s">
        <v>197</v>
      </c>
      <c r="C83" s="13" t="s">
        <v>250</v>
      </c>
      <c r="D83" s="14">
        <v>6.4999999999999991</v>
      </c>
      <c r="E83" s="15">
        <v>74813.464200000002</v>
      </c>
      <c r="F83" s="14">
        <v>5</v>
      </c>
      <c r="G83" s="15">
        <v>45040.63</v>
      </c>
      <c r="H83" s="14">
        <v>7.5</v>
      </c>
      <c r="I83" s="15">
        <v>86323.227599999998</v>
      </c>
      <c r="J83" s="25">
        <v>11509.7637</v>
      </c>
    </row>
    <row r="84" spans="1:10" x14ac:dyDescent="0.25">
      <c r="A84" s="218"/>
      <c r="B84" s="13" t="s">
        <v>197</v>
      </c>
      <c r="C84" s="13" t="s">
        <v>251</v>
      </c>
      <c r="D84" s="14">
        <v>0</v>
      </c>
      <c r="E84" s="15">
        <v>0</v>
      </c>
      <c r="F84" s="14">
        <v>1</v>
      </c>
      <c r="G84" s="15">
        <v>6216.02</v>
      </c>
      <c r="H84" s="14">
        <v>0</v>
      </c>
      <c r="I84" s="15">
        <v>0</v>
      </c>
      <c r="J84" s="25">
        <v>9891.1381000000001</v>
      </c>
    </row>
    <row r="85" spans="1:10" ht="15.75" thickBot="1" x14ac:dyDescent="0.3">
      <c r="A85" s="219"/>
      <c r="B85" s="26" t="s">
        <v>197</v>
      </c>
      <c r="C85" s="26" t="s">
        <v>260</v>
      </c>
      <c r="D85" s="27">
        <v>20</v>
      </c>
      <c r="E85" s="28">
        <v>178021.758</v>
      </c>
      <c r="F85" s="27">
        <v>13</v>
      </c>
      <c r="G85" s="28">
        <v>125166.74</v>
      </c>
      <c r="H85" s="27">
        <v>23.5</v>
      </c>
      <c r="I85" s="28">
        <v>209175.56580000001</v>
      </c>
      <c r="J85" s="29">
        <v>8901.0879000000004</v>
      </c>
    </row>
    <row r="86" spans="1:10" x14ac:dyDescent="0.25">
      <c r="A86" s="17"/>
      <c r="B86" s="10"/>
      <c r="C86" s="10"/>
      <c r="D86" s="10"/>
      <c r="E86" s="10"/>
      <c r="F86" s="11"/>
      <c r="G86" s="12"/>
      <c r="H86" s="11"/>
      <c r="I86" s="12"/>
      <c r="J86" s="11"/>
    </row>
    <row r="87" spans="1:10" ht="15.75" thickBot="1" x14ac:dyDescent="0.3">
      <c r="A87" s="18"/>
      <c r="B87" s="3"/>
      <c r="C87" s="3"/>
      <c r="D87" s="49"/>
      <c r="E87" s="49"/>
      <c r="F87" s="8"/>
      <c r="G87" s="5"/>
      <c r="H87" s="8"/>
      <c r="I87" s="5"/>
      <c r="J87" s="8"/>
    </row>
    <row r="88" spans="1:10" ht="15.75" thickBot="1" x14ac:dyDescent="0.3">
      <c r="A88" s="213">
        <v>40601</v>
      </c>
      <c r="B88" s="213"/>
      <c r="C88" s="213"/>
      <c r="D88" s="213"/>
      <c r="E88" s="213"/>
      <c r="F88" s="213"/>
      <c r="G88" s="213"/>
      <c r="H88" s="213"/>
      <c r="I88" s="213"/>
      <c r="J88" s="213"/>
    </row>
    <row r="89" spans="1:10" ht="15.75" thickBot="1" x14ac:dyDescent="0.3">
      <c r="A89" s="214" t="s">
        <v>157</v>
      </c>
      <c r="B89" s="214"/>
      <c r="C89" s="214"/>
      <c r="D89" s="214"/>
      <c r="E89" s="214"/>
      <c r="F89" s="214"/>
      <c r="G89" s="214"/>
      <c r="H89" s="214"/>
      <c r="I89" s="214"/>
      <c r="J89" s="214"/>
    </row>
    <row r="90" spans="1:10" s="16" customFormat="1" ht="45" customHeight="1" thickBot="1" x14ac:dyDescent="0.3">
      <c r="A90" s="20" t="s">
        <v>165</v>
      </c>
      <c r="B90" s="20" t="s">
        <v>166</v>
      </c>
      <c r="C90" s="20" t="s">
        <v>167</v>
      </c>
      <c r="D90" s="20" t="s">
        <v>275</v>
      </c>
      <c r="E90" s="20" t="s">
        <v>169</v>
      </c>
      <c r="F90" s="20" t="s">
        <v>270</v>
      </c>
      <c r="G90" s="20" t="s">
        <v>168</v>
      </c>
      <c r="H90" s="20" t="s">
        <v>170</v>
      </c>
      <c r="I90" s="20" t="s">
        <v>171</v>
      </c>
      <c r="J90" s="20" t="s">
        <v>172</v>
      </c>
    </row>
    <row r="91" spans="1:10" x14ac:dyDescent="0.25">
      <c r="A91" s="215" t="s">
        <v>71</v>
      </c>
      <c r="B91" s="30" t="s">
        <v>198</v>
      </c>
      <c r="C91" s="30" t="s">
        <v>250</v>
      </c>
      <c r="D91" s="31">
        <v>3</v>
      </c>
      <c r="E91" s="32">
        <v>34529.291400000002</v>
      </c>
      <c r="F91" s="31">
        <v>1</v>
      </c>
      <c r="G91" s="32">
        <v>11711.93</v>
      </c>
      <c r="H91" s="31">
        <v>3.5000000000000004</v>
      </c>
      <c r="I91" s="32">
        <v>40284.1728</v>
      </c>
      <c r="J91" s="33">
        <v>11509.7637</v>
      </c>
    </row>
    <row r="92" spans="1:10" x14ac:dyDescent="0.25">
      <c r="A92" s="216"/>
      <c r="B92" s="34" t="s">
        <v>198</v>
      </c>
      <c r="C92" s="34" t="s">
        <v>257</v>
      </c>
      <c r="D92" s="35">
        <v>9</v>
      </c>
      <c r="E92" s="36">
        <v>87217.338000000003</v>
      </c>
      <c r="F92" s="35">
        <v>5</v>
      </c>
      <c r="G92" s="36">
        <v>41942.699999999997</v>
      </c>
      <c r="H92" s="35">
        <v>10.5</v>
      </c>
      <c r="I92" s="36">
        <v>101753.56080000001</v>
      </c>
      <c r="J92" s="37">
        <v>9690.8153000000002</v>
      </c>
    </row>
    <row r="93" spans="1:10" x14ac:dyDescent="0.25">
      <c r="A93" s="216"/>
      <c r="B93" s="34" t="s">
        <v>199</v>
      </c>
      <c r="C93" s="34" t="s">
        <v>250</v>
      </c>
      <c r="D93" s="35">
        <v>8.5</v>
      </c>
      <c r="E93" s="36">
        <v>97832.991599999994</v>
      </c>
      <c r="F93" s="35">
        <v>7</v>
      </c>
      <c r="G93" s="36">
        <v>69317.850000000006</v>
      </c>
      <c r="H93" s="35">
        <v>10</v>
      </c>
      <c r="I93" s="36">
        <v>115097.637</v>
      </c>
      <c r="J93" s="37">
        <v>11509.7637</v>
      </c>
    </row>
    <row r="94" spans="1:10" x14ac:dyDescent="0.25">
      <c r="A94" s="216"/>
      <c r="B94" s="34" t="s">
        <v>199</v>
      </c>
      <c r="C94" s="34" t="s">
        <v>257</v>
      </c>
      <c r="D94" s="35">
        <v>26.500000000000004</v>
      </c>
      <c r="E94" s="36">
        <v>256806.6054</v>
      </c>
      <c r="F94" s="35">
        <v>3</v>
      </c>
      <c r="G94" s="36">
        <v>33324.58</v>
      </c>
      <c r="H94" s="35">
        <v>31.000000000000004</v>
      </c>
      <c r="I94" s="36">
        <v>300415.27439999999</v>
      </c>
      <c r="J94" s="37">
        <v>9690.8153000000002</v>
      </c>
    </row>
    <row r="95" spans="1:10" x14ac:dyDescent="0.25">
      <c r="A95" s="216"/>
      <c r="B95" s="34" t="s">
        <v>200</v>
      </c>
      <c r="C95" s="34" t="s">
        <v>250</v>
      </c>
      <c r="D95" s="35">
        <v>4.5</v>
      </c>
      <c r="E95" s="36">
        <v>51793.936800000003</v>
      </c>
      <c r="F95" s="35">
        <v>1</v>
      </c>
      <c r="G95" s="36">
        <v>38914.730000000003</v>
      </c>
      <c r="H95" s="35">
        <v>5</v>
      </c>
      <c r="I95" s="36">
        <v>57548.818800000001</v>
      </c>
      <c r="J95" s="37">
        <v>11509.7637</v>
      </c>
    </row>
    <row r="96" spans="1:10" x14ac:dyDescent="0.25">
      <c r="A96" s="216"/>
      <c r="B96" s="34" t="s">
        <v>200</v>
      </c>
      <c r="C96" s="34" t="s">
        <v>258</v>
      </c>
      <c r="D96" s="35">
        <v>0</v>
      </c>
      <c r="E96" s="36">
        <v>0</v>
      </c>
      <c r="F96" s="35">
        <v>2</v>
      </c>
      <c r="G96" s="36">
        <v>15094.67</v>
      </c>
      <c r="H96" s="35">
        <v>0</v>
      </c>
      <c r="I96" s="36">
        <v>0</v>
      </c>
      <c r="J96" s="37">
        <v>9502.1337999999996</v>
      </c>
    </row>
    <row r="97" spans="1:10" x14ac:dyDescent="0.25">
      <c r="A97" s="216"/>
      <c r="B97" s="34" t="s">
        <v>200</v>
      </c>
      <c r="C97" s="34" t="s">
        <v>261</v>
      </c>
      <c r="D97" s="35">
        <v>0</v>
      </c>
      <c r="E97" s="36">
        <v>0</v>
      </c>
      <c r="F97" s="35">
        <v>1</v>
      </c>
      <c r="G97" s="36">
        <v>1899.12</v>
      </c>
      <c r="H97" s="35">
        <v>0</v>
      </c>
      <c r="I97" s="36">
        <v>0</v>
      </c>
      <c r="J97" s="37">
        <v>8897.7721999999994</v>
      </c>
    </row>
    <row r="98" spans="1:10" x14ac:dyDescent="0.25">
      <c r="A98" s="216"/>
      <c r="B98" s="34" t="s">
        <v>200</v>
      </c>
      <c r="C98" s="34" t="s">
        <v>257</v>
      </c>
      <c r="D98" s="35">
        <v>14.000000000000002</v>
      </c>
      <c r="E98" s="36">
        <v>135671.41440000001</v>
      </c>
      <c r="F98" s="35">
        <v>6</v>
      </c>
      <c r="G98" s="36">
        <v>60279.79</v>
      </c>
      <c r="H98" s="35">
        <v>16.5</v>
      </c>
      <c r="I98" s="36">
        <v>159898.45259999999</v>
      </c>
      <c r="J98" s="37">
        <v>9690.8153000000002</v>
      </c>
    </row>
    <row r="99" spans="1:10" x14ac:dyDescent="0.25">
      <c r="A99" s="216"/>
      <c r="B99" s="34" t="s">
        <v>201</v>
      </c>
      <c r="C99" s="34" t="s">
        <v>250</v>
      </c>
      <c r="D99" s="35">
        <v>3.9999999999999996</v>
      </c>
      <c r="E99" s="36">
        <v>46039.054799999998</v>
      </c>
      <c r="F99" s="35">
        <v>1</v>
      </c>
      <c r="G99" s="36">
        <v>16963.71</v>
      </c>
      <c r="H99" s="35">
        <v>4.5</v>
      </c>
      <c r="I99" s="36">
        <v>51793.936800000003</v>
      </c>
      <c r="J99" s="37">
        <v>11509.7637</v>
      </c>
    </row>
    <row r="100" spans="1:10" x14ac:dyDescent="0.25">
      <c r="A100" s="216"/>
      <c r="B100" s="34" t="s">
        <v>201</v>
      </c>
      <c r="C100" s="34" t="s">
        <v>258</v>
      </c>
      <c r="D100" s="35">
        <v>0</v>
      </c>
      <c r="E100" s="36">
        <v>0</v>
      </c>
      <c r="F100" s="35">
        <v>1</v>
      </c>
      <c r="G100" s="36">
        <v>9883.69</v>
      </c>
      <c r="H100" s="35">
        <v>0</v>
      </c>
      <c r="I100" s="36">
        <v>0</v>
      </c>
      <c r="J100" s="37">
        <v>9502.1337999999996</v>
      </c>
    </row>
    <row r="101" spans="1:10" x14ac:dyDescent="0.25">
      <c r="A101" s="216"/>
      <c r="B101" s="34" t="s">
        <v>201</v>
      </c>
      <c r="C101" s="34" t="s">
        <v>261</v>
      </c>
      <c r="D101" s="35">
        <v>0</v>
      </c>
      <c r="E101" s="36">
        <v>0</v>
      </c>
      <c r="F101" s="35">
        <v>2</v>
      </c>
      <c r="G101" s="36">
        <v>24576.85</v>
      </c>
      <c r="H101" s="35">
        <v>0</v>
      </c>
      <c r="I101" s="36">
        <v>0</v>
      </c>
      <c r="J101" s="37">
        <v>8897.7721999999994</v>
      </c>
    </row>
    <row r="102" spans="1:10" x14ac:dyDescent="0.25">
      <c r="A102" s="216"/>
      <c r="B102" s="34" t="s">
        <v>201</v>
      </c>
      <c r="C102" s="34" t="s">
        <v>257</v>
      </c>
      <c r="D102" s="35">
        <v>12.500000000000002</v>
      </c>
      <c r="E102" s="36">
        <v>121135.19100000001</v>
      </c>
      <c r="F102" s="35">
        <v>5</v>
      </c>
      <c r="G102" s="36">
        <v>53872.57</v>
      </c>
      <c r="H102" s="35">
        <v>15</v>
      </c>
      <c r="I102" s="36">
        <v>145362.2292</v>
      </c>
      <c r="J102" s="37">
        <v>9690.8153000000002</v>
      </c>
    </row>
    <row r="103" spans="1:10" x14ac:dyDescent="0.25">
      <c r="A103" s="216"/>
      <c r="B103" s="34" t="s">
        <v>202</v>
      </c>
      <c r="C103" s="34" t="s">
        <v>250</v>
      </c>
      <c r="D103" s="35">
        <v>3</v>
      </c>
      <c r="E103" s="36">
        <v>34529.291400000002</v>
      </c>
      <c r="F103" s="35">
        <v>1</v>
      </c>
      <c r="G103" s="36">
        <v>9211.58</v>
      </c>
      <c r="H103" s="35">
        <v>3.5000000000000004</v>
      </c>
      <c r="I103" s="36">
        <v>40284.1728</v>
      </c>
      <c r="J103" s="37">
        <v>11509.7637</v>
      </c>
    </row>
    <row r="104" spans="1:10" x14ac:dyDescent="0.25">
      <c r="A104" s="216"/>
      <c r="B104" s="34" t="s">
        <v>202</v>
      </c>
      <c r="C104" s="34" t="s">
        <v>257</v>
      </c>
      <c r="D104" s="35">
        <v>11</v>
      </c>
      <c r="E104" s="36">
        <v>106598.9682</v>
      </c>
      <c r="F104" s="35">
        <v>7</v>
      </c>
      <c r="G104" s="36">
        <v>58587.07</v>
      </c>
      <c r="H104" s="35">
        <v>12.999999999999998</v>
      </c>
      <c r="I104" s="36">
        <v>125980.599</v>
      </c>
      <c r="J104" s="37">
        <v>9690.8153000000002</v>
      </c>
    </row>
    <row r="105" spans="1:10" x14ac:dyDescent="0.25">
      <c r="A105" s="216"/>
      <c r="B105" s="34" t="s">
        <v>203</v>
      </c>
      <c r="C105" s="34" t="s">
        <v>250</v>
      </c>
      <c r="D105" s="35">
        <v>3</v>
      </c>
      <c r="E105" s="36">
        <v>34529.291400000002</v>
      </c>
      <c r="F105" s="35">
        <v>3</v>
      </c>
      <c r="G105" s="36">
        <v>16284.38</v>
      </c>
      <c r="H105" s="35">
        <v>3.5000000000000004</v>
      </c>
      <c r="I105" s="36">
        <v>40284.1728</v>
      </c>
      <c r="J105" s="37">
        <v>11509.7637</v>
      </c>
    </row>
    <row r="106" spans="1:10" x14ac:dyDescent="0.25">
      <c r="A106" s="216"/>
      <c r="B106" s="34" t="s">
        <v>203</v>
      </c>
      <c r="C106" s="34" t="s">
        <v>257</v>
      </c>
      <c r="D106" s="35">
        <v>9</v>
      </c>
      <c r="E106" s="36">
        <v>87217.338000000003</v>
      </c>
      <c r="F106" s="35">
        <v>5</v>
      </c>
      <c r="G106" s="36">
        <v>45506.53</v>
      </c>
      <c r="H106" s="35">
        <v>10.5</v>
      </c>
      <c r="I106" s="36">
        <v>101753.56080000001</v>
      </c>
      <c r="J106" s="37">
        <v>9690.8153000000002</v>
      </c>
    </row>
    <row r="107" spans="1:10" x14ac:dyDescent="0.25">
      <c r="A107" s="216"/>
      <c r="B107" s="34" t="s">
        <v>204</v>
      </c>
      <c r="C107" s="34" t="s">
        <v>250</v>
      </c>
      <c r="D107" s="35">
        <v>2.5</v>
      </c>
      <c r="E107" s="36">
        <v>28774.4094</v>
      </c>
      <c r="F107" s="35">
        <v>0</v>
      </c>
      <c r="G107" s="36">
        <v>0</v>
      </c>
      <c r="H107" s="35">
        <v>3</v>
      </c>
      <c r="I107" s="36">
        <v>34529.291400000002</v>
      </c>
      <c r="J107" s="37">
        <v>11509.7637</v>
      </c>
    </row>
    <row r="108" spans="1:10" x14ac:dyDescent="0.25">
      <c r="A108" s="216"/>
      <c r="B108" s="34" t="s">
        <v>204</v>
      </c>
      <c r="C108" s="34" t="s">
        <v>261</v>
      </c>
      <c r="D108" s="35">
        <v>5.5</v>
      </c>
      <c r="E108" s="36">
        <v>48937.747199999998</v>
      </c>
      <c r="F108" s="35">
        <v>1</v>
      </c>
      <c r="G108" s="36">
        <v>9937.42</v>
      </c>
      <c r="H108" s="35">
        <v>6</v>
      </c>
      <c r="I108" s="36">
        <v>53386.633199999997</v>
      </c>
      <c r="J108" s="37">
        <v>8897.7721999999994</v>
      </c>
    </row>
    <row r="109" spans="1:10" x14ac:dyDescent="0.25">
      <c r="A109" s="216"/>
      <c r="B109" s="34" t="s">
        <v>204</v>
      </c>
      <c r="C109" s="34" t="s">
        <v>257</v>
      </c>
      <c r="D109" s="35">
        <v>3</v>
      </c>
      <c r="E109" s="36">
        <v>29072.446199999998</v>
      </c>
      <c r="F109" s="35">
        <v>4</v>
      </c>
      <c r="G109" s="36">
        <v>27928.69</v>
      </c>
      <c r="H109" s="35">
        <v>3.5000000000000004</v>
      </c>
      <c r="I109" s="36">
        <v>33917.853600000002</v>
      </c>
      <c r="J109" s="37">
        <v>9690.8153000000002</v>
      </c>
    </row>
    <row r="110" spans="1:10" ht="30" x14ac:dyDescent="0.25">
      <c r="A110" s="216"/>
      <c r="B110" s="34" t="s">
        <v>205</v>
      </c>
      <c r="C110" s="34" t="s">
        <v>250</v>
      </c>
      <c r="D110" s="35">
        <v>15</v>
      </c>
      <c r="E110" s="36">
        <v>172646.4558</v>
      </c>
      <c r="F110" s="35">
        <v>7</v>
      </c>
      <c r="G110" s="36">
        <v>107863.61</v>
      </c>
      <c r="H110" s="35">
        <v>17.5</v>
      </c>
      <c r="I110" s="36">
        <v>201420.8646</v>
      </c>
      <c r="J110" s="37">
        <v>11509.7637</v>
      </c>
    </row>
    <row r="111" spans="1:10" ht="30" x14ac:dyDescent="0.25">
      <c r="A111" s="216"/>
      <c r="B111" s="34" t="s">
        <v>205</v>
      </c>
      <c r="C111" s="34" t="s">
        <v>258</v>
      </c>
      <c r="D111" s="35">
        <v>0</v>
      </c>
      <c r="E111" s="36">
        <v>0</v>
      </c>
      <c r="F111" s="35">
        <v>1</v>
      </c>
      <c r="G111" s="36">
        <v>8527.66</v>
      </c>
      <c r="H111" s="35">
        <v>0</v>
      </c>
      <c r="I111" s="36">
        <v>0</v>
      </c>
      <c r="J111" s="37">
        <v>9502.1337999999996</v>
      </c>
    </row>
    <row r="112" spans="1:10" ht="30.75" thickBot="1" x14ac:dyDescent="0.3">
      <c r="A112" s="217"/>
      <c r="B112" s="38" t="s">
        <v>205</v>
      </c>
      <c r="C112" s="38" t="s">
        <v>257</v>
      </c>
      <c r="D112" s="39">
        <v>47.5</v>
      </c>
      <c r="E112" s="40">
        <v>460313.72700000001</v>
      </c>
      <c r="F112" s="39">
        <v>39</v>
      </c>
      <c r="G112" s="40">
        <v>373381.1</v>
      </c>
      <c r="H112" s="39">
        <v>56.000000000000007</v>
      </c>
      <c r="I112" s="40">
        <v>542685.65700000001</v>
      </c>
      <c r="J112" s="41">
        <v>9690.8153000000002</v>
      </c>
    </row>
    <row r="113" spans="1:10" x14ac:dyDescent="0.25">
      <c r="A113" s="17"/>
      <c r="B113" s="10"/>
      <c r="C113" s="10"/>
      <c r="D113" s="10"/>
      <c r="E113" s="10"/>
      <c r="F113" s="11"/>
      <c r="G113" s="12"/>
      <c r="H113" s="11"/>
      <c r="I113" s="12"/>
      <c r="J113" s="11"/>
    </row>
    <row r="114" spans="1:10" ht="15.75" thickBot="1" x14ac:dyDescent="0.3">
      <c r="A114" s="18"/>
      <c r="B114" s="3"/>
      <c r="C114" s="3"/>
      <c r="D114" s="49"/>
      <c r="E114" s="49"/>
      <c r="F114" s="8"/>
      <c r="G114" s="5"/>
      <c r="H114" s="8"/>
      <c r="I114" s="5"/>
      <c r="J114" s="8"/>
    </row>
    <row r="115" spans="1:10" ht="15.75" thickBot="1" x14ac:dyDescent="0.3">
      <c r="A115" s="213">
        <v>40601</v>
      </c>
      <c r="B115" s="213"/>
      <c r="C115" s="213"/>
      <c r="D115" s="213"/>
      <c r="E115" s="213"/>
      <c r="F115" s="213"/>
      <c r="G115" s="213"/>
      <c r="H115" s="213"/>
      <c r="I115" s="213"/>
      <c r="J115" s="213"/>
    </row>
    <row r="116" spans="1:10" ht="15.75" thickBot="1" x14ac:dyDescent="0.3">
      <c r="A116" s="214" t="s">
        <v>158</v>
      </c>
      <c r="B116" s="214"/>
      <c r="C116" s="214"/>
      <c r="D116" s="214"/>
      <c r="E116" s="214"/>
      <c r="F116" s="214"/>
      <c r="G116" s="214"/>
      <c r="H116" s="214"/>
      <c r="I116" s="214"/>
      <c r="J116" s="214"/>
    </row>
    <row r="117" spans="1:10" s="16" customFormat="1" ht="45" customHeight="1" thickBot="1" x14ac:dyDescent="0.3">
      <c r="A117" s="20" t="s">
        <v>165</v>
      </c>
      <c r="B117" s="20" t="s">
        <v>166</v>
      </c>
      <c r="C117" s="20" t="s">
        <v>167</v>
      </c>
      <c r="D117" s="20" t="s">
        <v>275</v>
      </c>
      <c r="E117" s="20" t="s">
        <v>169</v>
      </c>
      <c r="F117" s="20" t="s">
        <v>270</v>
      </c>
      <c r="G117" s="20" t="s">
        <v>168</v>
      </c>
      <c r="H117" s="20" t="s">
        <v>170</v>
      </c>
      <c r="I117" s="20" t="s">
        <v>171</v>
      </c>
      <c r="J117" s="20" t="s">
        <v>172</v>
      </c>
    </row>
    <row r="118" spans="1:10" x14ac:dyDescent="0.25">
      <c r="A118" s="215" t="s">
        <v>51</v>
      </c>
      <c r="B118" s="30" t="s">
        <v>206</v>
      </c>
      <c r="C118" s="30" t="s">
        <v>250</v>
      </c>
      <c r="D118" s="31">
        <v>0</v>
      </c>
      <c r="E118" s="32">
        <v>0</v>
      </c>
      <c r="F118" s="31">
        <v>1</v>
      </c>
      <c r="G118" s="32">
        <v>14207.11</v>
      </c>
      <c r="H118" s="31">
        <v>0</v>
      </c>
      <c r="I118" s="32">
        <v>0</v>
      </c>
      <c r="J118" s="33">
        <v>11509.7637</v>
      </c>
    </row>
    <row r="119" spans="1:10" x14ac:dyDescent="0.25">
      <c r="A119" s="216"/>
      <c r="B119" s="34" t="s">
        <v>206</v>
      </c>
      <c r="C119" s="34" t="s">
        <v>261</v>
      </c>
      <c r="D119" s="35">
        <v>0</v>
      </c>
      <c r="E119" s="36">
        <v>0</v>
      </c>
      <c r="F119" s="35">
        <v>1</v>
      </c>
      <c r="G119" s="36">
        <v>9781.7999999999993</v>
      </c>
      <c r="H119" s="35">
        <v>0</v>
      </c>
      <c r="I119" s="36">
        <v>0</v>
      </c>
      <c r="J119" s="37">
        <v>8897.7721999999994</v>
      </c>
    </row>
    <row r="120" spans="1:10" x14ac:dyDescent="0.25">
      <c r="A120" s="216"/>
      <c r="B120" s="34" t="s">
        <v>206</v>
      </c>
      <c r="C120" s="34" t="s">
        <v>262</v>
      </c>
      <c r="D120" s="35">
        <v>50.499999999999993</v>
      </c>
      <c r="E120" s="36">
        <v>417739.12079999998</v>
      </c>
      <c r="F120" s="35">
        <v>80</v>
      </c>
      <c r="G120" s="36">
        <v>626251.93999999994</v>
      </c>
      <c r="H120" s="35">
        <v>59.000000000000007</v>
      </c>
      <c r="I120" s="36">
        <v>488051.64600000001</v>
      </c>
      <c r="J120" s="37">
        <v>8272.0617999999995</v>
      </c>
    </row>
    <row r="121" spans="1:10" x14ac:dyDescent="0.25">
      <c r="A121" s="216"/>
      <c r="B121" s="34" t="s">
        <v>206</v>
      </c>
      <c r="C121" s="34" t="s">
        <v>254</v>
      </c>
      <c r="D121" s="35">
        <v>15.999999999999998</v>
      </c>
      <c r="E121" s="36">
        <v>222178.26060000001</v>
      </c>
      <c r="F121" s="35">
        <v>8</v>
      </c>
      <c r="G121" s="36">
        <v>168919.56</v>
      </c>
      <c r="H121" s="35">
        <v>19</v>
      </c>
      <c r="I121" s="36">
        <v>263836.68479999999</v>
      </c>
      <c r="J121" s="37">
        <v>13886.141299999999</v>
      </c>
    </row>
    <row r="122" spans="1:10" x14ac:dyDescent="0.25">
      <c r="A122" s="216"/>
      <c r="B122" s="34" t="s">
        <v>206</v>
      </c>
      <c r="C122" s="34" t="s">
        <v>256</v>
      </c>
      <c r="D122" s="35">
        <v>0</v>
      </c>
      <c r="E122" s="36">
        <v>0</v>
      </c>
      <c r="F122" s="35">
        <v>1</v>
      </c>
      <c r="G122" s="36">
        <v>9344.7900000000009</v>
      </c>
      <c r="H122" s="35">
        <v>0</v>
      </c>
      <c r="I122" s="36">
        <v>0</v>
      </c>
      <c r="J122" s="37">
        <v>9181.6762999999992</v>
      </c>
    </row>
    <row r="123" spans="1:10" x14ac:dyDescent="0.25">
      <c r="A123" s="216"/>
      <c r="B123" s="34" t="s">
        <v>207</v>
      </c>
      <c r="C123" s="34" t="s">
        <v>250</v>
      </c>
      <c r="D123" s="35">
        <v>0</v>
      </c>
      <c r="E123" s="36">
        <v>0</v>
      </c>
      <c r="F123" s="35">
        <v>2</v>
      </c>
      <c r="G123" s="36">
        <v>15517.53</v>
      </c>
      <c r="H123" s="35">
        <v>0</v>
      </c>
      <c r="I123" s="36">
        <v>0</v>
      </c>
      <c r="J123" s="37">
        <v>11509.7637</v>
      </c>
    </row>
    <row r="124" spans="1:10" x14ac:dyDescent="0.25">
      <c r="A124" s="216"/>
      <c r="B124" s="34" t="s">
        <v>207</v>
      </c>
      <c r="C124" s="34" t="s">
        <v>262</v>
      </c>
      <c r="D124" s="35">
        <v>37</v>
      </c>
      <c r="E124" s="36">
        <v>306066.2868</v>
      </c>
      <c r="F124" s="35">
        <v>30</v>
      </c>
      <c r="G124" s="36">
        <v>261539.66</v>
      </c>
      <c r="H124" s="35">
        <v>44</v>
      </c>
      <c r="I124" s="36">
        <v>363970.71899999998</v>
      </c>
      <c r="J124" s="37">
        <v>8272.0617999999995</v>
      </c>
    </row>
    <row r="125" spans="1:10" x14ac:dyDescent="0.25">
      <c r="A125" s="216"/>
      <c r="B125" s="34" t="s">
        <v>207</v>
      </c>
      <c r="C125" s="34" t="s">
        <v>254</v>
      </c>
      <c r="D125" s="35">
        <v>12</v>
      </c>
      <c r="E125" s="36">
        <v>166633.69560000001</v>
      </c>
      <c r="F125" s="35">
        <v>6</v>
      </c>
      <c r="G125" s="36">
        <v>110227.28</v>
      </c>
      <c r="H125" s="35">
        <v>14.000000000000002</v>
      </c>
      <c r="I125" s="36">
        <v>194405.97839999999</v>
      </c>
      <c r="J125" s="37">
        <v>13886.141299999999</v>
      </c>
    </row>
    <row r="126" spans="1:10" x14ac:dyDescent="0.25">
      <c r="A126" s="216"/>
      <c r="B126" s="34" t="s">
        <v>208</v>
      </c>
      <c r="C126" s="34" t="s">
        <v>250</v>
      </c>
      <c r="D126" s="35">
        <v>0</v>
      </c>
      <c r="E126" s="36">
        <v>0</v>
      </c>
      <c r="F126" s="35">
        <v>1</v>
      </c>
      <c r="G126" s="36">
        <v>13169.69</v>
      </c>
      <c r="H126" s="35">
        <v>0</v>
      </c>
      <c r="I126" s="36">
        <v>0</v>
      </c>
      <c r="J126" s="37">
        <v>11509.7637</v>
      </c>
    </row>
    <row r="127" spans="1:10" x14ac:dyDescent="0.25">
      <c r="A127" s="216"/>
      <c r="B127" s="34" t="s">
        <v>208</v>
      </c>
      <c r="C127" s="34" t="s">
        <v>262</v>
      </c>
      <c r="D127" s="35">
        <v>10.5</v>
      </c>
      <c r="E127" s="36">
        <v>86856.6492</v>
      </c>
      <c r="F127" s="35">
        <v>11</v>
      </c>
      <c r="G127" s="36">
        <v>94648.43</v>
      </c>
      <c r="H127" s="35">
        <v>12</v>
      </c>
      <c r="I127" s="36">
        <v>99264.741599999994</v>
      </c>
      <c r="J127" s="37">
        <v>8272.0617999999995</v>
      </c>
    </row>
    <row r="128" spans="1:10" ht="15.75" thickBot="1" x14ac:dyDescent="0.3">
      <c r="A128" s="217"/>
      <c r="B128" s="38" t="s">
        <v>208</v>
      </c>
      <c r="C128" s="38" t="s">
        <v>254</v>
      </c>
      <c r="D128" s="39">
        <v>3</v>
      </c>
      <c r="E128" s="40">
        <v>41658.424200000001</v>
      </c>
      <c r="F128" s="39">
        <v>0</v>
      </c>
      <c r="G128" s="40">
        <v>0</v>
      </c>
      <c r="H128" s="39">
        <v>3.5000000000000004</v>
      </c>
      <c r="I128" s="40">
        <v>48601.494599999998</v>
      </c>
      <c r="J128" s="41">
        <v>13886.141299999999</v>
      </c>
    </row>
    <row r="129" spans="1:10" x14ac:dyDescent="0.25">
      <c r="A129" s="17"/>
      <c r="B129" s="10"/>
      <c r="C129" s="10"/>
      <c r="D129" s="10"/>
      <c r="E129" s="10"/>
      <c r="F129" s="11"/>
      <c r="G129" s="12"/>
      <c r="H129" s="11"/>
      <c r="I129" s="12"/>
      <c r="J129" s="11"/>
    </row>
    <row r="130" spans="1:10" ht="15.75" thickBot="1" x14ac:dyDescent="0.3">
      <c r="A130" s="18"/>
      <c r="B130" s="3"/>
      <c r="C130" s="3"/>
      <c r="D130" s="49"/>
      <c r="E130" s="49"/>
      <c r="F130" s="8"/>
      <c r="G130" s="5"/>
      <c r="H130" s="8"/>
      <c r="I130" s="5"/>
      <c r="J130" s="8"/>
    </row>
    <row r="131" spans="1:10" ht="15.75" thickBot="1" x14ac:dyDescent="0.3">
      <c r="A131" s="213">
        <v>40601</v>
      </c>
      <c r="B131" s="213"/>
      <c r="C131" s="213"/>
      <c r="D131" s="213"/>
      <c r="E131" s="213"/>
      <c r="F131" s="213"/>
      <c r="G131" s="213"/>
      <c r="H131" s="213"/>
      <c r="I131" s="213"/>
      <c r="J131" s="213"/>
    </row>
    <row r="132" spans="1:10" ht="15.75" thickBot="1" x14ac:dyDescent="0.3">
      <c r="A132" s="214" t="s">
        <v>159</v>
      </c>
      <c r="B132" s="214"/>
      <c r="C132" s="214"/>
      <c r="D132" s="214"/>
      <c r="E132" s="214"/>
      <c r="F132" s="214"/>
      <c r="G132" s="214"/>
      <c r="H132" s="214"/>
      <c r="I132" s="214"/>
      <c r="J132" s="214"/>
    </row>
    <row r="133" spans="1:10" s="16" customFormat="1" ht="45" customHeight="1" thickBot="1" x14ac:dyDescent="0.3">
      <c r="A133" s="20" t="s">
        <v>165</v>
      </c>
      <c r="B133" s="20" t="s">
        <v>166</v>
      </c>
      <c r="C133" s="20" t="s">
        <v>167</v>
      </c>
      <c r="D133" s="20" t="s">
        <v>275</v>
      </c>
      <c r="E133" s="20" t="s">
        <v>169</v>
      </c>
      <c r="F133" s="20" t="s">
        <v>270</v>
      </c>
      <c r="G133" s="20" t="s">
        <v>168</v>
      </c>
      <c r="H133" s="20" t="s">
        <v>170</v>
      </c>
      <c r="I133" s="20" t="s">
        <v>171</v>
      </c>
      <c r="J133" s="20" t="s">
        <v>172</v>
      </c>
    </row>
    <row r="134" spans="1:10" x14ac:dyDescent="0.25">
      <c r="A134" s="215" t="s">
        <v>69</v>
      </c>
      <c r="B134" s="30" t="s">
        <v>209</v>
      </c>
      <c r="C134" s="30" t="s">
        <v>250</v>
      </c>
      <c r="D134" s="31">
        <v>2.5</v>
      </c>
      <c r="E134" s="32">
        <v>28774.4094</v>
      </c>
      <c r="F134" s="31">
        <v>4</v>
      </c>
      <c r="G134" s="32">
        <v>136371.76</v>
      </c>
      <c r="H134" s="31">
        <v>3</v>
      </c>
      <c r="I134" s="32">
        <v>34529.291400000002</v>
      </c>
      <c r="J134" s="33">
        <v>11509.7637</v>
      </c>
    </row>
    <row r="135" spans="1:10" x14ac:dyDescent="0.25">
      <c r="A135" s="216"/>
      <c r="B135" s="34" t="s">
        <v>209</v>
      </c>
      <c r="C135" s="34" t="s">
        <v>261</v>
      </c>
      <c r="D135" s="35">
        <v>44.5</v>
      </c>
      <c r="E135" s="36">
        <v>395950.86300000001</v>
      </c>
      <c r="F135" s="35">
        <v>71</v>
      </c>
      <c r="G135" s="36">
        <v>634622.25</v>
      </c>
      <c r="H135" s="35">
        <v>52.5</v>
      </c>
      <c r="I135" s="36">
        <v>467133.04080000002</v>
      </c>
      <c r="J135" s="37">
        <v>8897.7721999999994</v>
      </c>
    </row>
    <row r="136" spans="1:10" x14ac:dyDescent="0.25">
      <c r="A136" s="216"/>
      <c r="B136" s="34" t="s">
        <v>210</v>
      </c>
      <c r="C136" s="34" t="s">
        <v>250</v>
      </c>
      <c r="D136" s="35">
        <v>0.49999999999999994</v>
      </c>
      <c r="E136" s="36">
        <v>5754.8819999999996</v>
      </c>
      <c r="F136" s="35">
        <v>1</v>
      </c>
      <c r="G136" s="36">
        <v>16451.740000000002</v>
      </c>
      <c r="H136" s="35">
        <v>0.49999999999999994</v>
      </c>
      <c r="I136" s="36">
        <v>5754.8819999999996</v>
      </c>
      <c r="J136" s="37">
        <v>11509.7637</v>
      </c>
    </row>
    <row r="137" spans="1:10" x14ac:dyDescent="0.25">
      <c r="A137" s="216"/>
      <c r="B137" s="34" t="s">
        <v>210</v>
      </c>
      <c r="C137" s="34" t="s">
        <v>261</v>
      </c>
      <c r="D137" s="35">
        <v>9</v>
      </c>
      <c r="E137" s="36">
        <v>80079.949800000002</v>
      </c>
      <c r="F137" s="35">
        <v>19</v>
      </c>
      <c r="G137" s="36">
        <v>163434.42000000001</v>
      </c>
      <c r="H137" s="35">
        <v>11</v>
      </c>
      <c r="I137" s="36">
        <v>97875.494399999996</v>
      </c>
      <c r="J137" s="37">
        <v>8897.7721999999994</v>
      </c>
    </row>
    <row r="138" spans="1:10" x14ac:dyDescent="0.25">
      <c r="A138" s="216"/>
      <c r="B138" s="34" t="s">
        <v>211</v>
      </c>
      <c r="C138" s="34" t="s">
        <v>250</v>
      </c>
      <c r="D138" s="35">
        <v>0.49999999999999994</v>
      </c>
      <c r="E138" s="36">
        <v>5754.8819999999996</v>
      </c>
      <c r="F138" s="35">
        <v>1</v>
      </c>
      <c r="G138" s="36">
        <v>29746.69</v>
      </c>
      <c r="H138" s="35">
        <v>0.49999999999999994</v>
      </c>
      <c r="I138" s="36">
        <v>5754.8819999999996</v>
      </c>
      <c r="J138" s="37">
        <v>11509.7637</v>
      </c>
    </row>
    <row r="139" spans="1:10" x14ac:dyDescent="0.25">
      <c r="A139" s="216"/>
      <c r="B139" s="34" t="s">
        <v>211</v>
      </c>
      <c r="C139" s="34" t="s">
        <v>261</v>
      </c>
      <c r="D139" s="35">
        <v>14.000000000000002</v>
      </c>
      <c r="E139" s="36">
        <v>124568.811</v>
      </c>
      <c r="F139" s="35">
        <v>29</v>
      </c>
      <c r="G139" s="36">
        <v>227682.35</v>
      </c>
      <c r="H139" s="35">
        <v>16.5</v>
      </c>
      <c r="I139" s="36">
        <v>146813.24160000001</v>
      </c>
      <c r="J139" s="37">
        <v>8897.7721999999994</v>
      </c>
    </row>
    <row r="140" spans="1:10" x14ac:dyDescent="0.25">
      <c r="A140" s="216"/>
      <c r="B140" s="34" t="s">
        <v>212</v>
      </c>
      <c r="C140" s="34" t="s">
        <v>250</v>
      </c>
      <c r="D140" s="35">
        <v>2.5</v>
      </c>
      <c r="E140" s="36">
        <v>28774.4094</v>
      </c>
      <c r="F140" s="35">
        <v>5</v>
      </c>
      <c r="G140" s="36">
        <v>117339.4</v>
      </c>
      <c r="H140" s="35">
        <v>3</v>
      </c>
      <c r="I140" s="36">
        <v>34529.291400000002</v>
      </c>
      <c r="J140" s="37">
        <v>11509.7637</v>
      </c>
    </row>
    <row r="141" spans="1:10" x14ac:dyDescent="0.25">
      <c r="A141" s="216"/>
      <c r="B141" s="34" t="s">
        <v>212</v>
      </c>
      <c r="C141" s="34" t="s">
        <v>261</v>
      </c>
      <c r="D141" s="35">
        <v>51</v>
      </c>
      <c r="E141" s="36">
        <v>453786.38219999999</v>
      </c>
      <c r="F141" s="35">
        <v>89</v>
      </c>
      <c r="G141" s="36">
        <v>800874.9</v>
      </c>
      <c r="H141" s="35">
        <v>60</v>
      </c>
      <c r="I141" s="36">
        <v>533866.33200000005</v>
      </c>
      <c r="J141" s="37">
        <v>8897.7721999999994</v>
      </c>
    </row>
    <row r="142" spans="1:10" x14ac:dyDescent="0.25">
      <c r="A142" s="216"/>
      <c r="B142" s="34" t="s">
        <v>212</v>
      </c>
      <c r="C142" s="34" t="s">
        <v>254</v>
      </c>
      <c r="D142" s="35">
        <v>0</v>
      </c>
      <c r="E142" s="36">
        <v>0</v>
      </c>
      <c r="F142" s="35">
        <v>2</v>
      </c>
      <c r="G142" s="36">
        <v>78560.84</v>
      </c>
      <c r="H142" s="35">
        <v>0</v>
      </c>
      <c r="I142" s="36">
        <v>0</v>
      </c>
      <c r="J142" s="37">
        <v>13886.141299999999</v>
      </c>
    </row>
    <row r="143" spans="1:10" x14ac:dyDescent="0.25">
      <c r="A143" s="216"/>
      <c r="B143" s="34" t="s">
        <v>213</v>
      </c>
      <c r="C143" s="34" t="s">
        <v>250</v>
      </c>
      <c r="D143" s="35">
        <v>0.99999999999999989</v>
      </c>
      <c r="E143" s="36">
        <v>11509.7634</v>
      </c>
      <c r="F143" s="35">
        <v>0</v>
      </c>
      <c r="G143" s="36">
        <v>0</v>
      </c>
      <c r="H143" s="35">
        <v>0.99999999999999989</v>
      </c>
      <c r="I143" s="36">
        <v>11509.7634</v>
      </c>
      <c r="J143" s="37">
        <v>11509.7637</v>
      </c>
    </row>
    <row r="144" spans="1:10" x14ac:dyDescent="0.25">
      <c r="A144" s="216"/>
      <c r="B144" s="34" t="s">
        <v>213</v>
      </c>
      <c r="C144" s="34" t="s">
        <v>261</v>
      </c>
      <c r="D144" s="35">
        <v>21</v>
      </c>
      <c r="E144" s="36">
        <v>186853.2162</v>
      </c>
      <c r="F144" s="35">
        <v>14</v>
      </c>
      <c r="G144" s="36">
        <v>126137.19</v>
      </c>
      <c r="H144" s="35">
        <v>25.000000000000004</v>
      </c>
      <c r="I144" s="36">
        <v>222444.30480000001</v>
      </c>
      <c r="J144" s="37">
        <v>8897.7721999999994</v>
      </c>
    </row>
    <row r="145" spans="1:10" x14ac:dyDescent="0.25">
      <c r="A145" s="216"/>
      <c r="B145" s="34" t="s">
        <v>214</v>
      </c>
      <c r="C145" s="34" t="s">
        <v>250</v>
      </c>
      <c r="D145" s="35">
        <v>4.5</v>
      </c>
      <c r="E145" s="36">
        <v>51793.936800000003</v>
      </c>
      <c r="F145" s="35">
        <v>10</v>
      </c>
      <c r="G145" s="36">
        <v>288253.89</v>
      </c>
      <c r="H145" s="35">
        <v>5.5</v>
      </c>
      <c r="I145" s="36">
        <v>63303.700199999999</v>
      </c>
      <c r="J145" s="37">
        <v>11509.7637</v>
      </c>
    </row>
    <row r="146" spans="1:10" x14ac:dyDescent="0.25">
      <c r="A146" s="216"/>
      <c r="B146" s="34" t="s">
        <v>214</v>
      </c>
      <c r="C146" s="34" t="s">
        <v>261</v>
      </c>
      <c r="D146" s="35">
        <v>84.5</v>
      </c>
      <c r="E146" s="36">
        <v>751861.75080000004</v>
      </c>
      <c r="F146" s="35">
        <v>207</v>
      </c>
      <c r="G146" s="36">
        <v>1725857.65</v>
      </c>
      <c r="H146" s="35">
        <v>99.499999999999986</v>
      </c>
      <c r="I146" s="36">
        <v>885328.33380000002</v>
      </c>
      <c r="J146" s="37">
        <v>8897.7721999999994</v>
      </c>
    </row>
    <row r="147" spans="1:10" x14ac:dyDescent="0.25">
      <c r="A147" s="216"/>
      <c r="B147" s="34" t="s">
        <v>214</v>
      </c>
      <c r="C147" s="34" t="s">
        <v>254</v>
      </c>
      <c r="D147" s="35">
        <v>0</v>
      </c>
      <c r="E147" s="36">
        <v>0</v>
      </c>
      <c r="F147" s="35">
        <v>2</v>
      </c>
      <c r="G147" s="36">
        <v>77030.649999999994</v>
      </c>
      <c r="H147" s="35">
        <v>0</v>
      </c>
      <c r="I147" s="36">
        <v>0</v>
      </c>
      <c r="J147" s="37">
        <v>13886.141299999999</v>
      </c>
    </row>
    <row r="148" spans="1:10" x14ac:dyDescent="0.25">
      <c r="A148" s="216"/>
      <c r="B148" s="34" t="s">
        <v>215</v>
      </c>
      <c r="C148" s="34" t="s">
        <v>250</v>
      </c>
      <c r="D148" s="35">
        <v>1.5</v>
      </c>
      <c r="E148" s="36">
        <v>17264.645400000001</v>
      </c>
      <c r="F148" s="35">
        <v>4</v>
      </c>
      <c r="G148" s="36">
        <v>42031.71</v>
      </c>
      <c r="H148" s="35">
        <v>1.9999999999999998</v>
      </c>
      <c r="I148" s="36">
        <v>23019.527399999999</v>
      </c>
      <c r="J148" s="37">
        <v>11509.7637</v>
      </c>
    </row>
    <row r="149" spans="1:10" x14ac:dyDescent="0.25">
      <c r="A149" s="216"/>
      <c r="B149" s="34" t="s">
        <v>215</v>
      </c>
      <c r="C149" s="34" t="s">
        <v>261</v>
      </c>
      <c r="D149" s="35">
        <v>25.999999999999996</v>
      </c>
      <c r="E149" s="36">
        <v>231342.07740000001</v>
      </c>
      <c r="F149" s="35">
        <v>23</v>
      </c>
      <c r="G149" s="36">
        <v>184753.02</v>
      </c>
      <c r="H149" s="35">
        <v>30.499999999999996</v>
      </c>
      <c r="I149" s="36">
        <v>271382.05200000003</v>
      </c>
      <c r="J149" s="37">
        <v>8897.7721999999994</v>
      </c>
    </row>
    <row r="150" spans="1:10" x14ac:dyDescent="0.25">
      <c r="A150" s="216"/>
      <c r="B150" s="34" t="s">
        <v>216</v>
      </c>
      <c r="C150" s="34" t="s">
        <v>250</v>
      </c>
      <c r="D150" s="35">
        <v>1.9999999999999998</v>
      </c>
      <c r="E150" s="36">
        <v>23019.527399999999</v>
      </c>
      <c r="F150" s="35">
        <v>7</v>
      </c>
      <c r="G150" s="36">
        <v>190358.3</v>
      </c>
      <c r="H150" s="35">
        <v>2.5</v>
      </c>
      <c r="I150" s="36">
        <v>28774.4094</v>
      </c>
      <c r="J150" s="37">
        <v>11509.7637</v>
      </c>
    </row>
    <row r="151" spans="1:10" x14ac:dyDescent="0.25">
      <c r="A151" s="216"/>
      <c r="B151" s="34" t="s">
        <v>216</v>
      </c>
      <c r="C151" s="34" t="s">
        <v>261</v>
      </c>
      <c r="D151" s="35">
        <v>38</v>
      </c>
      <c r="E151" s="36">
        <v>338115.34379999997</v>
      </c>
      <c r="F151" s="35">
        <v>42</v>
      </c>
      <c r="G151" s="36">
        <v>373509.67</v>
      </c>
      <c r="H151" s="35">
        <v>44.5</v>
      </c>
      <c r="I151" s="36">
        <v>395950.86300000001</v>
      </c>
      <c r="J151" s="37">
        <v>8897.7721999999994</v>
      </c>
    </row>
    <row r="152" spans="1:10" x14ac:dyDescent="0.25">
      <c r="A152" s="216"/>
      <c r="B152" s="34" t="s">
        <v>217</v>
      </c>
      <c r="C152" s="34" t="s">
        <v>250</v>
      </c>
      <c r="D152" s="35">
        <v>0.49999999999999994</v>
      </c>
      <c r="E152" s="36">
        <v>5754.8819999999996</v>
      </c>
      <c r="F152" s="35">
        <v>0</v>
      </c>
      <c r="G152" s="36">
        <v>0</v>
      </c>
      <c r="H152" s="35">
        <v>0.49999999999999994</v>
      </c>
      <c r="I152" s="36">
        <v>5754.8819999999996</v>
      </c>
      <c r="J152" s="37">
        <v>11509.7637</v>
      </c>
    </row>
    <row r="153" spans="1:10" ht="15.75" thickBot="1" x14ac:dyDescent="0.3">
      <c r="A153" s="217"/>
      <c r="B153" s="38" t="s">
        <v>217</v>
      </c>
      <c r="C153" s="38" t="s">
        <v>261</v>
      </c>
      <c r="D153" s="39">
        <v>11.5</v>
      </c>
      <c r="E153" s="40">
        <v>102324.38039999999</v>
      </c>
      <c r="F153" s="39">
        <v>12</v>
      </c>
      <c r="G153" s="40">
        <v>116982.25</v>
      </c>
      <c r="H153" s="39">
        <v>13.5</v>
      </c>
      <c r="I153" s="40">
        <v>120119.925</v>
      </c>
      <c r="J153" s="41">
        <v>8897.7721999999994</v>
      </c>
    </row>
    <row r="154" spans="1:10" x14ac:dyDescent="0.25">
      <c r="A154" s="17"/>
      <c r="B154" s="10"/>
      <c r="C154" s="10"/>
      <c r="D154" s="10"/>
      <c r="E154" s="10"/>
      <c r="F154" s="11"/>
      <c r="G154" s="12"/>
      <c r="H154" s="11"/>
      <c r="I154" s="12"/>
      <c r="J154" s="11"/>
    </row>
    <row r="155" spans="1:10" ht="15.75" thickBot="1" x14ac:dyDescent="0.3">
      <c r="A155" s="18"/>
      <c r="B155" s="3"/>
      <c r="C155" s="3"/>
      <c r="D155" s="49"/>
      <c r="E155" s="49"/>
      <c r="F155" s="8"/>
      <c r="G155" s="5"/>
      <c r="H155" s="8"/>
      <c r="I155" s="5"/>
      <c r="J155" s="8"/>
    </row>
    <row r="156" spans="1:10" ht="15.75" thickBot="1" x14ac:dyDescent="0.3">
      <c r="A156" s="213">
        <v>40601</v>
      </c>
      <c r="B156" s="213"/>
      <c r="C156" s="213"/>
      <c r="D156" s="213"/>
      <c r="E156" s="213"/>
      <c r="F156" s="213"/>
      <c r="G156" s="213"/>
      <c r="H156" s="213"/>
      <c r="I156" s="213"/>
      <c r="J156" s="213"/>
    </row>
    <row r="157" spans="1:10" ht="15.75" thickBot="1" x14ac:dyDescent="0.3">
      <c r="A157" s="214" t="s">
        <v>160</v>
      </c>
      <c r="B157" s="214"/>
      <c r="C157" s="214"/>
      <c r="D157" s="214"/>
      <c r="E157" s="214"/>
      <c r="F157" s="214"/>
      <c r="G157" s="214"/>
      <c r="H157" s="214"/>
      <c r="I157" s="214"/>
      <c r="J157" s="214"/>
    </row>
    <row r="158" spans="1:10" s="16" customFormat="1" ht="45" customHeight="1" thickBot="1" x14ac:dyDescent="0.3">
      <c r="A158" s="20" t="s">
        <v>165</v>
      </c>
      <c r="B158" s="20" t="s">
        <v>166</v>
      </c>
      <c r="C158" s="20" t="s">
        <v>167</v>
      </c>
      <c r="D158" s="20" t="s">
        <v>275</v>
      </c>
      <c r="E158" s="20" t="s">
        <v>169</v>
      </c>
      <c r="F158" s="20" t="s">
        <v>270</v>
      </c>
      <c r="G158" s="20" t="s">
        <v>168</v>
      </c>
      <c r="H158" s="20" t="s">
        <v>170</v>
      </c>
      <c r="I158" s="20" t="s">
        <v>171</v>
      </c>
      <c r="J158" s="20" t="s">
        <v>172</v>
      </c>
    </row>
    <row r="159" spans="1:10" x14ac:dyDescent="0.25">
      <c r="A159" s="215" t="s">
        <v>73</v>
      </c>
      <c r="B159" s="30" t="s">
        <v>218</v>
      </c>
      <c r="C159" s="30" t="s">
        <v>250</v>
      </c>
      <c r="D159" s="31">
        <v>5</v>
      </c>
      <c r="E159" s="32">
        <v>57548.818800000001</v>
      </c>
      <c r="F159" s="31">
        <v>14</v>
      </c>
      <c r="G159" s="32">
        <v>123313.92</v>
      </c>
      <c r="H159" s="31">
        <v>6</v>
      </c>
      <c r="I159" s="32">
        <v>69058.582200000004</v>
      </c>
      <c r="J159" s="33">
        <v>11509.7637</v>
      </c>
    </row>
    <row r="160" spans="1:10" x14ac:dyDescent="0.25">
      <c r="A160" s="216"/>
      <c r="B160" s="34" t="s">
        <v>218</v>
      </c>
      <c r="C160" s="34" t="s">
        <v>263</v>
      </c>
      <c r="D160" s="35">
        <v>11</v>
      </c>
      <c r="E160" s="36">
        <v>112358.535</v>
      </c>
      <c r="F160" s="35">
        <v>6</v>
      </c>
      <c r="G160" s="36">
        <v>61604.95</v>
      </c>
      <c r="H160" s="35">
        <v>12.999999999999998</v>
      </c>
      <c r="I160" s="36">
        <v>132787.3602</v>
      </c>
      <c r="J160" s="37">
        <v>10214.4123</v>
      </c>
    </row>
    <row r="161" spans="1:10" x14ac:dyDescent="0.25">
      <c r="A161" s="216"/>
      <c r="B161" s="34" t="s">
        <v>218</v>
      </c>
      <c r="C161" s="34" t="s">
        <v>261</v>
      </c>
      <c r="D161" s="35">
        <v>0</v>
      </c>
      <c r="E161" s="36">
        <v>0</v>
      </c>
      <c r="F161" s="35">
        <v>1</v>
      </c>
      <c r="G161" s="36">
        <v>2548.8200000000002</v>
      </c>
      <c r="H161" s="35">
        <v>0</v>
      </c>
      <c r="I161" s="36">
        <v>0</v>
      </c>
      <c r="J161" s="37">
        <v>8897.7721999999994</v>
      </c>
    </row>
    <row r="162" spans="1:10" x14ac:dyDescent="0.25">
      <c r="A162" s="216"/>
      <c r="B162" s="34" t="s">
        <v>218</v>
      </c>
      <c r="C162" s="34" t="s">
        <v>264</v>
      </c>
      <c r="D162" s="35">
        <v>3.9999999999999996</v>
      </c>
      <c r="E162" s="36">
        <v>33894.644399999997</v>
      </c>
      <c r="F162" s="35">
        <v>2</v>
      </c>
      <c r="G162" s="36">
        <v>10687.41</v>
      </c>
      <c r="H162" s="35">
        <v>4.5</v>
      </c>
      <c r="I162" s="36">
        <v>38131.474800000004</v>
      </c>
      <c r="J162" s="37">
        <v>8473.6610999999994</v>
      </c>
    </row>
    <row r="163" spans="1:10" ht="30" x14ac:dyDescent="0.25">
      <c r="A163" s="216"/>
      <c r="B163" s="34" t="s">
        <v>219</v>
      </c>
      <c r="C163" s="34" t="s">
        <v>250</v>
      </c>
      <c r="D163" s="35">
        <v>20</v>
      </c>
      <c r="E163" s="36">
        <v>230195.274</v>
      </c>
      <c r="F163" s="35">
        <v>31</v>
      </c>
      <c r="G163" s="36">
        <v>333540.49</v>
      </c>
      <c r="H163" s="35">
        <v>23.5</v>
      </c>
      <c r="I163" s="36">
        <v>270479.44679999998</v>
      </c>
      <c r="J163" s="37">
        <v>11509.7637</v>
      </c>
    </row>
    <row r="164" spans="1:10" ht="30" x14ac:dyDescent="0.25">
      <c r="A164" s="216"/>
      <c r="B164" s="34" t="s">
        <v>219</v>
      </c>
      <c r="C164" s="34" t="s">
        <v>263</v>
      </c>
      <c r="D164" s="35">
        <v>47.5</v>
      </c>
      <c r="E164" s="36">
        <v>485184.58439999999</v>
      </c>
      <c r="F164" s="35">
        <v>73</v>
      </c>
      <c r="G164" s="36">
        <v>818971.4</v>
      </c>
      <c r="H164" s="35">
        <v>55.5</v>
      </c>
      <c r="I164" s="36">
        <v>566899.88280000002</v>
      </c>
      <c r="J164" s="37">
        <v>10214.4123</v>
      </c>
    </row>
    <row r="165" spans="1:10" ht="30" x14ac:dyDescent="0.25">
      <c r="A165" s="216"/>
      <c r="B165" s="34" t="s">
        <v>219</v>
      </c>
      <c r="C165" s="34" t="s">
        <v>264</v>
      </c>
      <c r="D165" s="35">
        <v>17</v>
      </c>
      <c r="E165" s="36">
        <v>144052.2384</v>
      </c>
      <c r="F165" s="35">
        <v>2</v>
      </c>
      <c r="G165" s="36">
        <v>20350.68</v>
      </c>
      <c r="H165" s="35">
        <v>20</v>
      </c>
      <c r="I165" s="36">
        <v>169473.22200000001</v>
      </c>
      <c r="J165" s="37">
        <v>8473.6610999999994</v>
      </c>
    </row>
    <row r="166" spans="1:10" x14ac:dyDescent="0.25">
      <c r="A166" s="216"/>
      <c r="B166" s="34" t="s">
        <v>220</v>
      </c>
      <c r="C166" s="34" t="s">
        <v>250</v>
      </c>
      <c r="D166" s="35">
        <v>11</v>
      </c>
      <c r="E166" s="36">
        <v>126607.4004</v>
      </c>
      <c r="F166" s="35">
        <v>13</v>
      </c>
      <c r="G166" s="36">
        <v>108413.56</v>
      </c>
      <c r="H166" s="35">
        <v>12.999999999999998</v>
      </c>
      <c r="I166" s="36">
        <v>149626.9278</v>
      </c>
      <c r="J166" s="37">
        <v>11509.7637</v>
      </c>
    </row>
    <row r="167" spans="1:10" x14ac:dyDescent="0.25">
      <c r="A167" s="216"/>
      <c r="B167" s="34" t="s">
        <v>220</v>
      </c>
      <c r="C167" s="34" t="s">
        <v>263</v>
      </c>
      <c r="D167" s="35">
        <v>9.5</v>
      </c>
      <c r="E167" s="36">
        <v>97036.917000000001</v>
      </c>
      <c r="F167" s="35">
        <v>17</v>
      </c>
      <c r="G167" s="36">
        <v>164682.89000000001</v>
      </c>
      <c r="H167" s="35">
        <v>11</v>
      </c>
      <c r="I167" s="36">
        <v>112358.535</v>
      </c>
      <c r="J167" s="37">
        <v>10214.4123</v>
      </c>
    </row>
    <row r="168" spans="1:10" x14ac:dyDescent="0.25">
      <c r="A168" s="216"/>
      <c r="B168" s="34" t="s">
        <v>220</v>
      </c>
      <c r="C168" s="34" t="s">
        <v>264</v>
      </c>
      <c r="D168" s="35">
        <v>5</v>
      </c>
      <c r="E168" s="36">
        <v>42368.305800000002</v>
      </c>
      <c r="F168" s="35">
        <v>9</v>
      </c>
      <c r="G168" s="36">
        <v>68796.38</v>
      </c>
      <c r="H168" s="35">
        <v>6</v>
      </c>
      <c r="I168" s="36">
        <v>50841.9666</v>
      </c>
      <c r="J168" s="37">
        <v>8473.6610999999994</v>
      </c>
    </row>
    <row r="169" spans="1:10" x14ac:dyDescent="0.25">
      <c r="A169" s="216"/>
      <c r="B169" s="34" t="s">
        <v>221</v>
      </c>
      <c r="C169" s="34" t="s">
        <v>255</v>
      </c>
      <c r="D169" s="35">
        <v>0</v>
      </c>
      <c r="E169" s="36">
        <v>0</v>
      </c>
      <c r="F169" s="35">
        <v>3</v>
      </c>
      <c r="G169" s="36">
        <v>31371.06</v>
      </c>
      <c r="H169" s="35">
        <v>0</v>
      </c>
      <c r="I169" s="36">
        <v>0</v>
      </c>
      <c r="J169" s="37">
        <v>9225.3716999999997</v>
      </c>
    </row>
    <row r="170" spans="1:10" x14ac:dyDescent="0.25">
      <c r="A170" s="216"/>
      <c r="B170" s="34" t="s">
        <v>221</v>
      </c>
      <c r="C170" s="34" t="s">
        <v>250</v>
      </c>
      <c r="D170" s="35">
        <v>9.5</v>
      </c>
      <c r="E170" s="36">
        <v>109342.755</v>
      </c>
      <c r="F170" s="35">
        <v>17</v>
      </c>
      <c r="G170" s="36">
        <v>208600.84</v>
      </c>
      <c r="H170" s="35">
        <v>11</v>
      </c>
      <c r="I170" s="36">
        <v>126607.4004</v>
      </c>
      <c r="J170" s="37">
        <v>11509.7637</v>
      </c>
    </row>
    <row r="171" spans="1:10" x14ac:dyDescent="0.25">
      <c r="A171" s="216"/>
      <c r="B171" s="34" t="s">
        <v>221</v>
      </c>
      <c r="C171" s="34" t="s">
        <v>263</v>
      </c>
      <c r="D171" s="35">
        <v>8.5</v>
      </c>
      <c r="E171" s="36">
        <v>86822.504400000005</v>
      </c>
      <c r="F171" s="35">
        <v>6</v>
      </c>
      <c r="G171" s="36">
        <v>64082.22</v>
      </c>
      <c r="H171" s="35">
        <v>10</v>
      </c>
      <c r="I171" s="36">
        <v>102144.12300000001</v>
      </c>
      <c r="J171" s="37">
        <v>10214.4123</v>
      </c>
    </row>
    <row r="172" spans="1:10" x14ac:dyDescent="0.25">
      <c r="A172" s="216"/>
      <c r="B172" s="34" t="s">
        <v>221</v>
      </c>
      <c r="C172" s="34" t="s">
        <v>264</v>
      </c>
      <c r="D172" s="35">
        <v>4.5</v>
      </c>
      <c r="E172" s="36">
        <v>38131.474800000004</v>
      </c>
      <c r="F172" s="35">
        <v>0</v>
      </c>
      <c r="G172" s="36">
        <v>0</v>
      </c>
      <c r="H172" s="35">
        <v>5.5</v>
      </c>
      <c r="I172" s="36">
        <v>46605.136200000001</v>
      </c>
      <c r="J172" s="37">
        <v>8473.6610999999994</v>
      </c>
    </row>
    <row r="173" spans="1:10" x14ac:dyDescent="0.25">
      <c r="A173" s="216"/>
      <c r="B173" s="34" t="s">
        <v>221</v>
      </c>
      <c r="C173" s="34" t="s">
        <v>256</v>
      </c>
      <c r="D173" s="35">
        <v>0</v>
      </c>
      <c r="E173" s="36">
        <v>0</v>
      </c>
      <c r="F173" s="35">
        <v>1</v>
      </c>
      <c r="G173" s="36">
        <v>9470.31</v>
      </c>
      <c r="H173" s="35">
        <v>0</v>
      </c>
      <c r="I173" s="36">
        <v>0</v>
      </c>
      <c r="J173" s="37">
        <v>9181.6762999999992</v>
      </c>
    </row>
    <row r="174" spans="1:10" x14ac:dyDescent="0.25">
      <c r="A174" s="216"/>
      <c r="B174" s="34" t="s">
        <v>222</v>
      </c>
      <c r="C174" s="34" t="s">
        <v>250</v>
      </c>
      <c r="D174" s="35">
        <v>9.5</v>
      </c>
      <c r="E174" s="36">
        <v>109342.755</v>
      </c>
      <c r="F174" s="35">
        <v>18</v>
      </c>
      <c r="G174" s="36">
        <v>196117.01</v>
      </c>
      <c r="H174" s="35">
        <v>11</v>
      </c>
      <c r="I174" s="36">
        <v>126607.4004</v>
      </c>
      <c r="J174" s="37">
        <v>11509.7637</v>
      </c>
    </row>
    <row r="175" spans="1:10" x14ac:dyDescent="0.25">
      <c r="A175" s="216"/>
      <c r="B175" s="34" t="s">
        <v>222</v>
      </c>
      <c r="C175" s="34" t="s">
        <v>263</v>
      </c>
      <c r="D175" s="35">
        <v>21.5</v>
      </c>
      <c r="E175" s="36">
        <v>219609.8646</v>
      </c>
      <c r="F175" s="35">
        <v>11</v>
      </c>
      <c r="G175" s="36">
        <v>120839.84</v>
      </c>
      <c r="H175" s="35">
        <v>25.5</v>
      </c>
      <c r="I175" s="36">
        <v>260467.51379999999</v>
      </c>
      <c r="J175" s="37">
        <v>10214.4123</v>
      </c>
    </row>
    <row r="176" spans="1:10" x14ac:dyDescent="0.25">
      <c r="A176" s="216"/>
      <c r="B176" s="34" t="s">
        <v>222</v>
      </c>
      <c r="C176" s="34" t="s">
        <v>264</v>
      </c>
      <c r="D176" s="35">
        <v>7.9999999999999991</v>
      </c>
      <c r="E176" s="36">
        <v>67789.288799999995</v>
      </c>
      <c r="F176" s="35">
        <v>1</v>
      </c>
      <c r="G176" s="36">
        <v>8482.15</v>
      </c>
      <c r="H176" s="35">
        <v>9.5</v>
      </c>
      <c r="I176" s="36">
        <v>80499.780599999998</v>
      </c>
      <c r="J176" s="37">
        <v>8473.6610999999994</v>
      </c>
    </row>
    <row r="177" spans="1:10" x14ac:dyDescent="0.25">
      <c r="A177" s="216"/>
      <c r="B177" s="34" t="s">
        <v>222</v>
      </c>
      <c r="C177" s="34" t="s">
        <v>256</v>
      </c>
      <c r="D177" s="35">
        <v>0</v>
      </c>
      <c r="E177" s="36">
        <v>0</v>
      </c>
      <c r="F177" s="35">
        <v>2</v>
      </c>
      <c r="G177" s="36">
        <v>20617.669999999998</v>
      </c>
      <c r="H177" s="35">
        <v>0</v>
      </c>
      <c r="I177" s="36">
        <v>0</v>
      </c>
      <c r="J177" s="37">
        <v>9181.6762999999992</v>
      </c>
    </row>
    <row r="178" spans="1:10" ht="30" x14ac:dyDescent="0.25">
      <c r="A178" s="216"/>
      <c r="B178" s="34" t="s">
        <v>223</v>
      </c>
      <c r="C178" s="34" t="s">
        <v>255</v>
      </c>
      <c r="D178" s="35">
        <v>0</v>
      </c>
      <c r="E178" s="36">
        <v>0</v>
      </c>
      <c r="F178" s="35">
        <v>2</v>
      </c>
      <c r="G178" s="36">
        <v>14895.91</v>
      </c>
      <c r="H178" s="35">
        <v>0</v>
      </c>
      <c r="I178" s="36">
        <v>0</v>
      </c>
      <c r="J178" s="37">
        <v>9225.3716999999997</v>
      </c>
    </row>
    <row r="179" spans="1:10" ht="30" x14ac:dyDescent="0.25">
      <c r="A179" s="216"/>
      <c r="B179" s="34" t="s">
        <v>223</v>
      </c>
      <c r="C179" s="34" t="s">
        <v>250</v>
      </c>
      <c r="D179" s="35">
        <v>9.5</v>
      </c>
      <c r="E179" s="36">
        <v>109342.755</v>
      </c>
      <c r="F179" s="35">
        <v>11</v>
      </c>
      <c r="G179" s="36">
        <v>155304.26</v>
      </c>
      <c r="H179" s="35">
        <v>11</v>
      </c>
      <c r="I179" s="36">
        <v>126607.4004</v>
      </c>
      <c r="J179" s="37">
        <v>11509.7637</v>
      </c>
    </row>
    <row r="180" spans="1:10" ht="30" x14ac:dyDescent="0.25">
      <c r="A180" s="216"/>
      <c r="B180" s="34" t="s">
        <v>223</v>
      </c>
      <c r="C180" s="34" t="s">
        <v>263</v>
      </c>
      <c r="D180" s="35">
        <v>0</v>
      </c>
      <c r="E180" s="36">
        <v>0</v>
      </c>
      <c r="F180" s="35">
        <v>15</v>
      </c>
      <c r="G180" s="36">
        <v>166880.35</v>
      </c>
      <c r="H180" s="35">
        <v>0</v>
      </c>
      <c r="I180" s="36">
        <v>0</v>
      </c>
      <c r="J180" s="37">
        <v>10214.4123</v>
      </c>
    </row>
    <row r="181" spans="1:10" ht="30" x14ac:dyDescent="0.25">
      <c r="A181" s="216"/>
      <c r="B181" s="34" t="s">
        <v>223</v>
      </c>
      <c r="C181" s="34" t="s">
        <v>265</v>
      </c>
      <c r="D181" s="35">
        <v>0</v>
      </c>
      <c r="E181" s="36">
        <v>0</v>
      </c>
      <c r="F181" s="35">
        <v>1</v>
      </c>
      <c r="G181" s="36">
        <v>8458.15</v>
      </c>
      <c r="H181" s="35">
        <v>0</v>
      </c>
      <c r="I181" s="36">
        <v>0</v>
      </c>
      <c r="J181" s="37">
        <v>9503.1558000000005</v>
      </c>
    </row>
    <row r="182" spans="1:10" ht="30" x14ac:dyDescent="0.25">
      <c r="A182" s="216"/>
      <c r="B182" s="34" t="s">
        <v>223</v>
      </c>
      <c r="C182" s="34" t="s">
        <v>266</v>
      </c>
      <c r="D182" s="35">
        <v>0</v>
      </c>
      <c r="E182" s="36">
        <v>0</v>
      </c>
      <c r="F182" s="35">
        <v>1</v>
      </c>
      <c r="G182" s="36">
        <v>9160.36</v>
      </c>
      <c r="H182" s="35">
        <v>0</v>
      </c>
      <c r="I182" s="36">
        <v>0</v>
      </c>
      <c r="J182" s="37">
        <v>9683.8178000000007</v>
      </c>
    </row>
    <row r="183" spans="1:10" ht="30" x14ac:dyDescent="0.25">
      <c r="A183" s="216"/>
      <c r="B183" s="34" t="s">
        <v>223</v>
      </c>
      <c r="C183" s="34" t="s">
        <v>264</v>
      </c>
      <c r="D183" s="35">
        <v>0</v>
      </c>
      <c r="E183" s="36">
        <v>0</v>
      </c>
      <c r="F183" s="35">
        <v>1</v>
      </c>
      <c r="G183" s="36">
        <v>9940.09</v>
      </c>
      <c r="H183" s="35">
        <v>0</v>
      </c>
      <c r="I183" s="36">
        <v>0</v>
      </c>
      <c r="J183" s="37">
        <v>8473.6610999999994</v>
      </c>
    </row>
    <row r="184" spans="1:10" ht="30" x14ac:dyDescent="0.25">
      <c r="A184" s="216"/>
      <c r="B184" s="34" t="s">
        <v>223</v>
      </c>
      <c r="C184" s="34" t="s">
        <v>256</v>
      </c>
      <c r="D184" s="35">
        <v>29.500000000000004</v>
      </c>
      <c r="E184" s="36">
        <v>270859.45079999999</v>
      </c>
      <c r="F184" s="35">
        <v>4</v>
      </c>
      <c r="G184" s="36">
        <v>26890.09</v>
      </c>
      <c r="H184" s="35">
        <v>35</v>
      </c>
      <c r="I184" s="36">
        <v>321358.6704</v>
      </c>
      <c r="J184" s="37">
        <v>9181.6762999999992</v>
      </c>
    </row>
    <row r="185" spans="1:10" x14ac:dyDescent="0.25">
      <c r="A185" s="17"/>
      <c r="B185" s="10"/>
      <c r="C185" s="10"/>
      <c r="D185" s="10"/>
      <c r="E185" s="10"/>
      <c r="F185" s="11"/>
      <c r="G185" s="12"/>
      <c r="H185" s="11"/>
      <c r="I185" s="12"/>
      <c r="J185" s="11"/>
    </row>
    <row r="186" spans="1:10" ht="15.75" thickBot="1" x14ac:dyDescent="0.3">
      <c r="A186" s="18"/>
      <c r="B186" s="3"/>
      <c r="C186" s="3"/>
      <c r="D186" s="49"/>
      <c r="E186" s="49"/>
      <c r="F186" s="8"/>
      <c r="G186" s="5"/>
      <c r="H186" s="8"/>
      <c r="I186" s="5"/>
      <c r="J186" s="8"/>
    </row>
    <row r="187" spans="1:10" ht="15.75" thickBot="1" x14ac:dyDescent="0.3">
      <c r="A187" s="213">
        <v>40601</v>
      </c>
      <c r="B187" s="213"/>
      <c r="C187" s="213"/>
      <c r="D187" s="213"/>
      <c r="E187" s="213"/>
      <c r="F187" s="213"/>
      <c r="G187" s="213"/>
      <c r="H187" s="213"/>
      <c r="I187" s="213"/>
      <c r="J187" s="213"/>
    </row>
    <row r="188" spans="1:10" ht="15.75" thickBot="1" x14ac:dyDescent="0.3">
      <c r="A188" s="214" t="s">
        <v>161</v>
      </c>
      <c r="B188" s="214"/>
      <c r="C188" s="214"/>
      <c r="D188" s="214"/>
      <c r="E188" s="214"/>
      <c r="F188" s="214"/>
      <c r="G188" s="214"/>
      <c r="H188" s="214"/>
      <c r="I188" s="214"/>
      <c r="J188" s="214"/>
    </row>
    <row r="189" spans="1:10" s="16" customFormat="1" ht="45" customHeight="1" thickBot="1" x14ac:dyDescent="0.3">
      <c r="A189" s="20" t="s">
        <v>165</v>
      </c>
      <c r="B189" s="20" t="s">
        <v>166</v>
      </c>
      <c r="C189" s="20" t="s">
        <v>167</v>
      </c>
      <c r="D189" s="20" t="s">
        <v>275</v>
      </c>
      <c r="E189" s="20" t="s">
        <v>169</v>
      </c>
      <c r="F189" s="20" t="s">
        <v>270</v>
      </c>
      <c r="G189" s="20" t="s">
        <v>168</v>
      </c>
      <c r="H189" s="20" t="s">
        <v>170</v>
      </c>
      <c r="I189" s="20" t="s">
        <v>171</v>
      </c>
      <c r="J189" s="20" t="s">
        <v>172</v>
      </c>
    </row>
    <row r="190" spans="1:10" ht="30" x14ac:dyDescent="0.25">
      <c r="A190" s="215" t="s">
        <v>43</v>
      </c>
      <c r="B190" s="30" t="s">
        <v>224</v>
      </c>
      <c r="C190" s="30" t="s">
        <v>250</v>
      </c>
      <c r="D190" s="31">
        <v>6.4999999999999991</v>
      </c>
      <c r="E190" s="32">
        <v>74813.464200000002</v>
      </c>
      <c r="F190" s="31">
        <v>5</v>
      </c>
      <c r="G190" s="32">
        <v>172980.2</v>
      </c>
      <c r="H190" s="31">
        <v>7.5</v>
      </c>
      <c r="I190" s="32">
        <v>86323.227599999998</v>
      </c>
      <c r="J190" s="33">
        <v>11509.7637</v>
      </c>
    </row>
    <row r="191" spans="1:10" ht="30" x14ac:dyDescent="0.25">
      <c r="A191" s="216"/>
      <c r="B191" s="34" t="s">
        <v>224</v>
      </c>
      <c r="C191" s="34" t="s">
        <v>251</v>
      </c>
      <c r="D191" s="35">
        <v>120.49999999999999</v>
      </c>
      <c r="E191" s="36">
        <v>1191882.1410000001</v>
      </c>
      <c r="F191" s="35">
        <v>161</v>
      </c>
      <c r="G191" s="36">
        <v>1540341.12</v>
      </c>
      <c r="H191" s="35">
        <v>142</v>
      </c>
      <c r="I191" s="36">
        <v>1404541.6103999999</v>
      </c>
      <c r="J191" s="37">
        <v>9891.1381000000001</v>
      </c>
    </row>
    <row r="192" spans="1:10" ht="30" x14ac:dyDescent="0.25">
      <c r="A192" s="216"/>
      <c r="B192" s="34" t="s">
        <v>224</v>
      </c>
      <c r="C192" s="34" t="s">
        <v>256</v>
      </c>
      <c r="D192" s="35">
        <v>0</v>
      </c>
      <c r="E192" s="36">
        <v>0</v>
      </c>
      <c r="F192" s="35">
        <v>8</v>
      </c>
      <c r="G192" s="36">
        <v>65054.04</v>
      </c>
      <c r="H192" s="35">
        <v>0</v>
      </c>
      <c r="I192" s="36">
        <v>0</v>
      </c>
      <c r="J192" s="37">
        <v>9181.6762999999992</v>
      </c>
    </row>
    <row r="193" spans="1:10" x14ac:dyDescent="0.25">
      <c r="A193" s="216"/>
      <c r="B193" s="34" t="s">
        <v>225</v>
      </c>
      <c r="C193" s="34" t="s">
        <v>250</v>
      </c>
      <c r="D193" s="35">
        <v>0.49999999999999994</v>
      </c>
      <c r="E193" s="36">
        <v>5754.8819999999996</v>
      </c>
      <c r="F193" s="35">
        <v>1</v>
      </c>
      <c r="G193" s="36">
        <v>29754.69</v>
      </c>
      <c r="H193" s="35">
        <v>0.49999999999999994</v>
      </c>
      <c r="I193" s="36">
        <v>5754.8819999999996</v>
      </c>
      <c r="J193" s="37">
        <v>11509.7637</v>
      </c>
    </row>
    <row r="194" spans="1:10" x14ac:dyDescent="0.25">
      <c r="A194" s="216"/>
      <c r="B194" s="34" t="s">
        <v>225</v>
      </c>
      <c r="C194" s="34" t="s">
        <v>251</v>
      </c>
      <c r="D194" s="35">
        <v>9.5</v>
      </c>
      <c r="E194" s="36">
        <v>93965.8122</v>
      </c>
      <c r="F194" s="35">
        <v>8</v>
      </c>
      <c r="G194" s="36">
        <v>77506.33</v>
      </c>
      <c r="H194" s="35">
        <v>11.5</v>
      </c>
      <c r="I194" s="36">
        <v>113748.0882</v>
      </c>
      <c r="J194" s="37">
        <v>9891.1381000000001</v>
      </c>
    </row>
    <row r="195" spans="1:10" x14ac:dyDescent="0.25">
      <c r="A195" s="216"/>
      <c r="B195" s="34" t="s">
        <v>226</v>
      </c>
      <c r="C195" s="34" t="s">
        <v>250</v>
      </c>
      <c r="D195" s="35">
        <v>0.49999999999999994</v>
      </c>
      <c r="E195" s="36">
        <v>5754.8819999999996</v>
      </c>
      <c r="F195" s="35">
        <v>0</v>
      </c>
      <c r="G195" s="36">
        <v>0</v>
      </c>
      <c r="H195" s="35">
        <v>0.49999999999999994</v>
      </c>
      <c r="I195" s="36">
        <v>5754.8819999999996</v>
      </c>
      <c r="J195" s="37">
        <v>11509.7637</v>
      </c>
    </row>
    <row r="196" spans="1:10" ht="15.75" thickBot="1" x14ac:dyDescent="0.3">
      <c r="A196" s="217"/>
      <c r="B196" s="38" t="s">
        <v>226</v>
      </c>
      <c r="C196" s="38" t="s">
        <v>251</v>
      </c>
      <c r="D196" s="39">
        <v>13.5</v>
      </c>
      <c r="E196" s="40">
        <v>133530.36420000001</v>
      </c>
      <c r="F196" s="39">
        <v>17</v>
      </c>
      <c r="G196" s="40">
        <v>144576.6</v>
      </c>
      <c r="H196" s="39">
        <v>15.999999999999998</v>
      </c>
      <c r="I196" s="40">
        <v>158258.20980000001</v>
      </c>
      <c r="J196" s="41">
        <v>9891.1381000000001</v>
      </c>
    </row>
    <row r="197" spans="1:10" x14ac:dyDescent="0.25">
      <c r="A197" s="215" t="s">
        <v>76</v>
      </c>
      <c r="B197" s="30" t="s">
        <v>227</v>
      </c>
      <c r="C197" s="30" t="s">
        <v>250</v>
      </c>
      <c r="D197" s="31">
        <v>0.49999999999999994</v>
      </c>
      <c r="E197" s="32">
        <v>5754.8819999999996</v>
      </c>
      <c r="F197" s="31">
        <v>0</v>
      </c>
      <c r="G197" s="32">
        <v>0</v>
      </c>
      <c r="H197" s="31">
        <v>0.49999999999999994</v>
      </c>
      <c r="I197" s="32">
        <v>5754.8819999999996</v>
      </c>
      <c r="J197" s="33">
        <v>11509.7637</v>
      </c>
    </row>
    <row r="198" spans="1:10" x14ac:dyDescent="0.25">
      <c r="A198" s="216"/>
      <c r="B198" s="34" t="s">
        <v>227</v>
      </c>
      <c r="C198" s="34" t="s">
        <v>251</v>
      </c>
      <c r="D198" s="35">
        <v>2.5</v>
      </c>
      <c r="E198" s="36">
        <v>24727.845000000001</v>
      </c>
      <c r="F198" s="35">
        <v>4</v>
      </c>
      <c r="G198" s="36">
        <v>37231.83</v>
      </c>
      <c r="H198" s="35">
        <v>3</v>
      </c>
      <c r="I198" s="36">
        <v>29673.4146</v>
      </c>
      <c r="J198" s="37">
        <v>9891.1381000000001</v>
      </c>
    </row>
    <row r="199" spans="1:10" x14ac:dyDescent="0.25">
      <c r="A199" s="216"/>
      <c r="B199" s="34" t="s">
        <v>227</v>
      </c>
      <c r="C199" s="34" t="s">
        <v>259</v>
      </c>
      <c r="D199" s="35">
        <v>7.9999999999999991</v>
      </c>
      <c r="E199" s="36">
        <v>63642.751799999998</v>
      </c>
      <c r="F199" s="35">
        <v>1</v>
      </c>
      <c r="G199" s="36">
        <v>8450.15</v>
      </c>
      <c r="H199" s="35">
        <v>9.5</v>
      </c>
      <c r="I199" s="36">
        <v>75575.767800000001</v>
      </c>
      <c r="J199" s="37">
        <v>7955.3440000000001</v>
      </c>
    </row>
    <row r="200" spans="1:10" x14ac:dyDescent="0.25">
      <c r="A200" s="216"/>
      <c r="B200" s="34" t="s">
        <v>228</v>
      </c>
      <c r="C200" s="34" t="s">
        <v>250</v>
      </c>
      <c r="D200" s="35">
        <v>0.99999999999999989</v>
      </c>
      <c r="E200" s="36">
        <v>11509.7634</v>
      </c>
      <c r="F200" s="35">
        <v>1</v>
      </c>
      <c r="G200" s="36">
        <v>10961.65</v>
      </c>
      <c r="H200" s="35">
        <v>0.99999999999999989</v>
      </c>
      <c r="I200" s="36">
        <v>11509.7634</v>
      </c>
      <c r="J200" s="37">
        <v>11509.7637</v>
      </c>
    </row>
    <row r="201" spans="1:10" x14ac:dyDescent="0.25">
      <c r="A201" s="216"/>
      <c r="B201" s="34" t="s">
        <v>228</v>
      </c>
      <c r="C201" s="34" t="s">
        <v>251</v>
      </c>
      <c r="D201" s="35">
        <v>0</v>
      </c>
      <c r="E201" s="36">
        <v>0</v>
      </c>
      <c r="F201" s="35">
        <v>10</v>
      </c>
      <c r="G201" s="36">
        <v>129977.63</v>
      </c>
      <c r="H201" s="35">
        <v>0</v>
      </c>
      <c r="I201" s="36">
        <v>0</v>
      </c>
      <c r="J201" s="37">
        <v>9891.1381000000001</v>
      </c>
    </row>
    <row r="202" spans="1:10" x14ac:dyDescent="0.25">
      <c r="A202" s="216"/>
      <c r="B202" s="34" t="s">
        <v>228</v>
      </c>
      <c r="C202" s="34" t="s">
        <v>259</v>
      </c>
      <c r="D202" s="35">
        <v>23.5</v>
      </c>
      <c r="E202" s="36">
        <v>186950.58420000001</v>
      </c>
      <c r="F202" s="35">
        <v>8</v>
      </c>
      <c r="G202" s="36">
        <v>53624.14</v>
      </c>
      <c r="H202" s="35">
        <v>27.499999999999996</v>
      </c>
      <c r="I202" s="36">
        <v>218771.95980000001</v>
      </c>
      <c r="J202" s="37">
        <v>7955.3440000000001</v>
      </c>
    </row>
    <row r="203" spans="1:10" x14ac:dyDescent="0.25">
      <c r="A203" s="216"/>
      <c r="B203" s="34" t="s">
        <v>229</v>
      </c>
      <c r="C203" s="34" t="s">
        <v>250</v>
      </c>
      <c r="D203" s="35">
        <v>1.5</v>
      </c>
      <c r="E203" s="36">
        <v>17264.645400000001</v>
      </c>
      <c r="F203" s="35">
        <v>1</v>
      </c>
      <c r="G203" s="36">
        <v>16459.740000000002</v>
      </c>
      <c r="H203" s="35">
        <v>1.9999999999999998</v>
      </c>
      <c r="I203" s="36">
        <v>23019.527399999999</v>
      </c>
      <c r="J203" s="37">
        <v>11509.7637</v>
      </c>
    </row>
    <row r="204" spans="1:10" x14ac:dyDescent="0.25">
      <c r="A204" s="216"/>
      <c r="B204" s="34" t="s">
        <v>229</v>
      </c>
      <c r="C204" s="34" t="s">
        <v>251</v>
      </c>
      <c r="D204" s="35">
        <v>5</v>
      </c>
      <c r="E204" s="36">
        <v>49455.690600000002</v>
      </c>
      <c r="F204" s="35">
        <v>11</v>
      </c>
      <c r="G204" s="36">
        <v>140467.79999999999</v>
      </c>
      <c r="H204" s="35">
        <v>6</v>
      </c>
      <c r="I204" s="36">
        <v>59346.828600000001</v>
      </c>
      <c r="J204" s="37">
        <v>9891.1381000000001</v>
      </c>
    </row>
    <row r="205" spans="1:10" x14ac:dyDescent="0.25">
      <c r="A205" s="216"/>
      <c r="B205" s="34" t="s">
        <v>229</v>
      </c>
      <c r="C205" s="34" t="s">
        <v>259</v>
      </c>
      <c r="D205" s="35">
        <v>28.000000000000004</v>
      </c>
      <c r="E205" s="36">
        <v>222749.63219999999</v>
      </c>
      <c r="F205" s="35">
        <v>11</v>
      </c>
      <c r="G205" s="36">
        <v>87970.49</v>
      </c>
      <c r="H205" s="35">
        <v>32.5</v>
      </c>
      <c r="I205" s="36">
        <v>258548.6802</v>
      </c>
      <c r="J205" s="37">
        <v>7955.3440000000001</v>
      </c>
    </row>
    <row r="206" spans="1:10" x14ac:dyDescent="0.25">
      <c r="A206" s="216"/>
      <c r="B206" s="34" t="s">
        <v>230</v>
      </c>
      <c r="C206" s="34" t="s">
        <v>250</v>
      </c>
      <c r="D206" s="35">
        <v>1.5</v>
      </c>
      <c r="E206" s="36">
        <v>17264.645400000001</v>
      </c>
      <c r="F206" s="35">
        <v>2</v>
      </c>
      <c r="G206" s="36">
        <v>27990.41</v>
      </c>
      <c r="H206" s="35">
        <v>1.9999999999999998</v>
      </c>
      <c r="I206" s="36">
        <v>23019.527399999999</v>
      </c>
      <c r="J206" s="37">
        <v>11509.7637</v>
      </c>
    </row>
    <row r="207" spans="1:10" x14ac:dyDescent="0.25">
      <c r="A207" s="216"/>
      <c r="B207" s="34" t="s">
        <v>230</v>
      </c>
      <c r="C207" s="34" t="s">
        <v>259</v>
      </c>
      <c r="D207" s="35">
        <v>31.000000000000004</v>
      </c>
      <c r="E207" s="36">
        <v>246615.6642</v>
      </c>
      <c r="F207" s="35">
        <v>30</v>
      </c>
      <c r="G207" s="36">
        <v>243075.52</v>
      </c>
      <c r="H207" s="35">
        <v>36</v>
      </c>
      <c r="I207" s="36">
        <v>286392.38400000002</v>
      </c>
      <c r="J207" s="37">
        <v>7955.3440000000001</v>
      </c>
    </row>
    <row r="208" spans="1:10" x14ac:dyDescent="0.25">
      <c r="A208" s="216"/>
      <c r="B208" s="34" t="s">
        <v>231</v>
      </c>
      <c r="C208" s="34" t="s">
        <v>250</v>
      </c>
      <c r="D208" s="35">
        <v>3</v>
      </c>
      <c r="E208" s="36">
        <v>34529.291400000002</v>
      </c>
      <c r="F208" s="35">
        <v>1</v>
      </c>
      <c r="G208" s="36">
        <v>44971.59</v>
      </c>
      <c r="H208" s="35">
        <v>3.5000000000000004</v>
      </c>
      <c r="I208" s="36">
        <v>40284.1728</v>
      </c>
      <c r="J208" s="37">
        <v>11509.7637</v>
      </c>
    </row>
    <row r="209" spans="1:10" x14ac:dyDescent="0.25">
      <c r="A209" s="216"/>
      <c r="B209" s="34" t="s">
        <v>231</v>
      </c>
      <c r="C209" s="34" t="s">
        <v>251</v>
      </c>
      <c r="D209" s="35">
        <v>27</v>
      </c>
      <c r="E209" s="36">
        <v>267060.72840000002</v>
      </c>
      <c r="F209" s="35">
        <v>43</v>
      </c>
      <c r="G209" s="36">
        <v>422984.12</v>
      </c>
      <c r="H209" s="35">
        <v>31.5</v>
      </c>
      <c r="I209" s="36">
        <v>311570.84999999998</v>
      </c>
      <c r="J209" s="37">
        <v>9891.1381000000001</v>
      </c>
    </row>
    <row r="210" spans="1:10" ht="15.75" thickBot="1" x14ac:dyDescent="0.3">
      <c r="A210" s="217"/>
      <c r="B210" s="38" t="s">
        <v>231</v>
      </c>
      <c r="C210" s="38" t="s">
        <v>259</v>
      </c>
      <c r="D210" s="39">
        <v>27.499999999999996</v>
      </c>
      <c r="E210" s="40">
        <v>218771.95980000001</v>
      </c>
      <c r="F210" s="39">
        <v>2</v>
      </c>
      <c r="G210" s="40">
        <v>13865.77</v>
      </c>
      <c r="H210" s="39">
        <v>32.5</v>
      </c>
      <c r="I210" s="40">
        <v>258548.6802</v>
      </c>
      <c r="J210" s="41">
        <v>7955.3440000000001</v>
      </c>
    </row>
    <row r="211" spans="1:10" x14ac:dyDescent="0.25">
      <c r="A211" s="17"/>
      <c r="B211" s="10"/>
      <c r="C211" s="10"/>
      <c r="D211" s="10"/>
      <c r="E211" s="10"/>
      <c r="F211" s="11"/>
      <c r="G211" s="12"/>
      <c r="H211" s="11"/>
      <c r="I211" s="12"/>
      <c r="J211" s="11"/>
    </row>
    <row r="212" spans="1:10" ht="15.75" thickBot="1" x14ac:dyDescent="0.3">
      <c r="A212" s="18"/>
      <c r="B212" s="3"/>
      <c r="C212" s="3"/>
      <c r="D212" s="49"/>
      <c r="E212" s="49"/>
      <c r="F212" s="8"/>
      <c r="G212" s="5"/>
      <c r="H212" s="8"/>
      <c r="I212" s="5"/>
      <c r="J212" s="8"/>
    </row>
    <row r="213" spans="1:10" ht="15.75" thickBot="1" x14ac:dyDescent="0.3">
      <c r="A213" s="213">
        <v>40601</v>
      </c>
      <c r="B213" s="213"/>
      <c r="C213" s="213"/>
      <c r="D213" s="213"/>
      <c r="E213" s="213"/>
      <c r="F213" s="213"/>
      <c r="G213" s="213"/>
      <c r="H213" s="213"/>
      <c r="I213" s="213"/>
      <c r="J213" s="213"/>
    </row>
    <row r="214" spans="1:10" ht="15.75" thickBot="1" x14ac:dyDescent="0.3">
      <c r="A214" s="214" t="s">
        <v>162</v>
      </c>
      <c r="B214" s="214"/>
      <c r="C214" s="214"/>
      <c r="D214" s="214"/>
      <c r="E214" s="214"/>
      <c r="F214" s="214"/>
      <c r="G214" s="214"/>
      <c r="H214" s="214"/>
      <c r="I214" s="214"/>
      <c r="J214" s="214"/>
    </row>
    <row r="215" spans="1:10" s="16" customFormat="1" ht="45" customHeight="1" thickBot="1" x14ac:dyDescent="0.3">
      <c r="A215" s="20" t="s">
        <v>165</v>
      </c>
      <c r="B215" s="20" t="s">
        <v>166</v>
      </c>
      <c r="C215" s="20" t="s">
        <v>167</v>
      </c>
      <c r="D215" s="20" t="s">
        <v>275</v>
      </c>
      <c r="E215" s="20" t="s">
        <v>169</v>
      </c>
      <c r="F215" s="20" t="s">
        <v>270</v>
      </c>
      <c r="G215" s="20" t="s">
        <v>168</v>
      </c>
      <c r="H215" s="20" t="s">
        <v>170</v>
      </c>
      <c r="I215" s="20" t="s">
        <v>171</v>
      </c>
      <c r="J215" s="20" t="s">
        <v>172</v>
      </c>
    </row>
    <row r="216" spans="1:10" x14ac:dyDescent="0.25">
      <c r="A216" s="215" t="s">
        <v>13</v>
      </c>
      <c r="B216" s="30" t="s">
        <v>232</v>
      </c>
      <c r="C216" s="30" t="s">
        <v>250</v>
      </c>
      <c r="D216" s="31">
        <v>0</v>
      </c>
      <c r="E216" s="32">
        <v>0</v>
      </c>
      <c r="F216" s="31">
        <v>3</v>
      </c>
      <c r="G216" s="32">
        <v>70975.19</v>
      </c>
      <c r="H216" s="31">
        <v>0</v>
      </c>
      <c r="I216" s="32">
        <v>0</v>
      </c>
      <c r="J216" s="33">
        <v>11509.7637</v>
      </c>
    </row>
    <row r="217" spans="1:10" x14ac:dyDescent="0.25">
      <c r="A217" s="216"/>
      <c r="B217" s="34" t="s">
        <v>232</v>
      </c>
      <c r="C217" s="34" t="s">
        <v>267</v>
      </c>
      <c r="D217" s="35">
        <v>0</v>
      </c>
      <c r="E217" s="36">
        <v>0</v>
      </c>
      <c r="F217" s="35">
        <v>62</v>
      </c>
      <c r="G217" s="36">
        <v>635800.74</v>
      </c>
      <c r="H217" s="35">
        <v>0</v>
      </c>
      <c r="I217" s="36">
        <v>0</v>
      </c>
      <c r="J217" s="37">
        <v>9365.7199999999993</v>
      </c>
    </row>
    <row r="218" spans="1:10" x14ac:dyDescent="0.25">
      <c r="A218" s="216"/>
      <c r="B218" s="34" t="s">
        <v>232</v>
      </c>
      <c r="C218" s="34" t="s">
        <v>264</v>
      </c>
      <c r="D218" s="35">
        <v>51.500000000000007</v>
      </c>
      <c r="E218" s="36">
        <v>436393.54680000001</v>
      </c>
      <c r="F218" s="35">
        <v>18</v>
      </c>
      <c r="G218" s="36">
        <v>165716.94</v>
      </c>
      <c r="H218" s="35">
        <v>60.500000000000007</v>
      </c>
      <c r="I218" s="36">
        <v>512656.4964</v>
      </c>
      <c r="J218" s="37">
        <v>8473.6610999999994</v>
      </c>
    </row>
    <row r="219" spans="1:10" ht="15.75" thickBot="1" x14ac:dyDescent="0.3">
      <c r="A219" s="216"/>
      <c r="B219" s="34" t="s">
        <v>232</v>
      </c>
      <c r="C219" s="34" t="s">
        <v>254</v>
      </c>
      <c r="D219" s="35">
        <v>2.5</v>
      </c>
      <c r="E219" s="36">
        <v>34715.353199999998</v>
      </c>
      <c r="F219" s="35">
        <v>0</v>
      </c>
      <c r="G219" s="36">
        <v>0</v>
      </c>
      <c r="H219" s="35">
        <v>3</v>
      </c>
      <c r="I219" s="36">
        <v>41658.424200000001</v>
      </c>
      <c r="J219" s="37">
        <v>13886.141299999999</v>
      </c>
    </row>
    <row r="220" spans="1:10" x14ac:dyDescent="0.25">
      <c r="A220" s="215" t="s">
        <v>31</v>
      </c>
      <c r="B220" s="30" t="s">
        <v>233</v>
      </c>
      <c r="C220" s="30" t="s">
        <v>250</v>
      </c>
      <c r="D220" s="31">
        <v>0</v>
      </c>
      <c r="E220" s="32">
        <v>0</v>
      </c>
      <c r="F220" s="31">
        <v>1</v>
      </c>
      <c r="G220" s="32">
        <v>5250.04</v>
      </c>
      <c r="H220" s="31">
        <v>0</v>
      </c>
      <c r="I220" s="32">
        <v>0</v>
      </c>
      <c r="J220" s="33">
        <v>11509.7637</v>
      </c>
    </row>
    <row r="221" spans="1:10" x14ac:dyDescent="0.25">
      <c r="A221" s="216"/>
      <c r="B221" s="34" t="s">
        <v>233</v>
      </c>
      <c r="C221" s="34" t="s">
        <v>265</v>
      </c>
      <c r="D221" s="35">
        <v>0</v>
      </c>
      <c r="E221" s="36">
        <v>0</v>
      </c>
      <c r="F221" s="35">
        <v>1</v>
      </c>
      <c r="G221" s="36">
        <v>9943.9</v>
      </c>
      <c r="H221" s="35">
        <v>0</v>
      </c>
      <c r="I221" s="36">
        <v>0</v>
      </c>
      <c r="J221" s="37">
        <v>9503.1558000000005</v>
      </c>
    </row>
    <row r="222" spans="1:10" x14ac:dyDescent="0.25">
      <c r="A222" s="216"/>
      <c r="B222" s="34" t="s">
        <v>233</v>
      </c>
      <c r="C222" s="34" t="s">
        <v>267</v>
      </c>
      <c r="D222" s="35">
        <v>0</v>
      </c>
      <c r="E222" s="36">
        <v>0</v>
      </c>
      <c r="F222" s="35">
        <v>4</v>
      </c>
      <c r="G222" s="36">
        <v>28793.72</v>
      </c>
      <c r="H222" s="35">
        <v>0</v>
      </c>
      <c r="I222" s="36">
        <v>0</v>
      </c>
      <c r="J222" s="37">
        <v>9365.7199999999993</v>
      </c>
    </row>
    <row r="223" spans="1:10" x14ac:dyDescent="0.25">
      <c r="A223" s="216"/>
      <c r="B223" s="34" t="s">
        <v>233</v>
      </c>
      <c r="C223" s="34" t="s">
        <v>266</v>
      </c>
      <c r="D223" s="35">
        <v>46.5</v>
      </c>
      <c r="E223" s="36">
        <v>450297.52799999999</v>
      </c>
      <c r="F223" s="35">
        <v>26</v>
      </c>
      <c r="G223" s="36">
        <v>267509.77</v>
      </c>
      <c r="H223" s="35">
        <v>54.500000000000007</v>
      </c>
      <c r="I223" s="36">
        <v>527768.06999999995</v>
      </c>
      <c r="J223" s="37">
        <v>9683.8178000000007</v>
      </c>
    </row>
    <row r="224" spans="1:10" x14ac:dyDescent="0.25">
      <c r="A224" s="216"/>
      <c r="B224" s="34" t="s">
        <v>233</v>
      </c>
      <c r="C224" s="34" t="s">
        <v>268</v>
      </c>
      <c r="D224" s="35">
        <v>0</v>
      </c>
      <c r="E224" s="36">
        <v>0</v>
      </c>
      <c r="F224" s="35">
        <v>10</v>
      </c>
      <c r="G224" s="36">
        <v>89473.51</v>
      </c>
      <c r="H224" s="35">
        <v>0</v>
      </c>
      <c r="I224" s="36">
        <v>0</v>
      </c>
      <c r="J224" s="37">
        <v>9682.3176000000003</v>
      </c>
    </row>
    <row r="225" spans="1:10" x14ac:dyDescent="0.25">
      <c r="A225" s="216"/>
      <c r="B225" s="34" t="s">
        <v>233</v>
      </c>
      <c r="C225" s="34" t="s">
        <v>264</v>
      </c>
      <c r="D225" s="35">
        <v>0</v>
      </c>
      <c r="E225" s="36">
        <v>0</v>
      </c>
      <c r="F225" s="35">
        <v>8</v>
      </c>
      <c r="G225" s="36">
        <v>79491.8</v>
      </c>
      <c r="H225" s="35">
        <v>0</v>
      </c>
      <c r="I225" s="36">
        <v>0</v>
      </c>
      <c r="J225" s="37">
        <v>8473.6610999999994</v>
      </c>
    </row>
    <row r="226" spans="1:10" x14ac:dyDescent="0.25">
      <c r="A226" s="216"/>
      <c r="B226" s="34" t="s">
        <v>233</v>
      </c>
      <c r="C226" s="34" t="s">
        <v>254</v>
      </c>
      <c r="D226" s="35">
        <v>3</v>
      </c>
      <c r="E226" s="36">
        <v>41658.424200000001</v>
      </c>
      <c r="F226" s="35">
        <v>0</v>
      </c>
      <c r="G226" s="36">
        <v>0</v>
      </c>
      <c r="H226" s="35">
        <v>3.5000000000000004</v>
      </c>
      <c r="I226" s="36">
        <v>48601.494599999998</v>
      </c>
      <c r="J226" s="37">
        <v>13886.141299999999</v>
      </c>
    </row>
    <row r="227" spans="1:10" x14ac:dyDescent="0.25">
      <c r="A227" s="216"/>
      <c r="B227" s="34" t="s">
        <v>233</v>
      </c>
      <c r="C227" s="34" t="s">
        <v>256</v>
      </c>
      <c r="D227" s="35">
        <v>11.5</v>
      </c>
      <c r="E227" s="36">
        <v>105589.27740000001</v>
      </c>
      <c r="F227" s="35">
        <v>26</v>
      </c>
      <c r="G227" s="36">
        <v>246065.21</v>
      </c>
      <c r="H227" s="35">
        <v>13.5</v>
      </c>
      <c r="I227" s="36">
        <v>123952.6302</v>
      </c>
      <c r="J227" s="37">
        <v>9181.6762999999992</v>
      </c>
    </row>
    <row r="228" spans="1:10" x14ac:dyDescent="0.25">
      <c r="A228" s="216"/>
      <c r="B228" s="34" t="s">
        <v>234</v>
      </c>
      <c r="C228" s="34" t="s">
        <v>265</v>
      </c>
      <c r="D228" s="35">
        <v>0</v>
      </c>
      <c r="E228" s="36">
        <v>0</v>
      </c>
      <c r="F228" s="35">
        <v>1</v>
      </c>
      <c r="G228" s="36">
        <v>6018.8</v>
      </c>
      <c r="H228" s="35">
        <v>0</v>
      </c>
      <c r="I228" s="36">
        <v>0</v>
      </c>
      <c r="J228" s="37">
        <v>9503.1558000000005</v>
      </c>
    </row>
    <row r="229" spans="1:10" x14ac:dyDescent="0.25">
      <c r="A229" s="216"/>
      <c r="B229" s="34" t="s">
        <v>234</v>
      </c>
      <c r="C229" s="34" t="s">
        <v>267</v>
      </c>
      <c r="D229" s="35">
        <v>0</v>
      </c>
      <c r="E229" s="36">
        <v>0</v>
      </c>
      <c r="F229" s="35">
        <v>4</v>
      </c>
      <c r="G229" s="36">
        <v>41360.980000000003</v>
      </c>
      <c r="H229" s="35">
        <v>0</v>
      </c>
      <c r="I229" s="36">
        <v>0</v>
      </c>
      <c r="J229" s="37">
        <v>9365.7199999999993</v>
      </c>
    </row>
    <row r="230" spans="1:10" x14ac:dyDescent="0.25">
      <c r="A230" s="216"/>
      <c r="B230" s="34" t="s">
        <v>234</v>
      </c>
      <c r="C230" s="34" t="s">
        <v>266</v>
      </c>
      <c r="D230" s="35">
        <v>23</v>
      </c>
      <c r="E230" s="36">
        <v>222727.80960000001</v>
      </c>
      <c r="F230" s="35">
        <v>14</v>
      </c>
      <c r="G230" s="36">
        <v>155178.69</v>
      </c>
      <c r="H230" s="35">
        <v>27</v>
      </c>
      <c r="I230" s="36">
        <v>261463.08059999999</v>
      </c>
      <c r="J230" s="37">
        <v>9683.8178000000007</v>
      </c>
    </row>
    <row r="231" spans="1:10" x14ac:dyDescent="0.25">
      <c r="A231" s="216"/>
      <c r="B231" s="34" t="s">
        <v>234</v>
      </c>
      <c r="C231" s="34" t="s">
        <v>268</v>
      </c>
      <c r="D231" s="35">
        <v>0</v>
      </c>
      <c r="E231" s="36">
        <v>0</v>
      </c>
      <c r="F231" s="35">
        <v>8</v>
      </c>
      <c r="G231" s="36">
        <v>50295.44</v>
      </c>
      <c r="H231" s="35">
        <v>0</v>
      </c>
      <c r="I231" s="36">
        <v>0</v>
      </c>
      <c r="J231" s="37">
        <v>9682.3176000000003</v>
      </c>
    </row>
    <row r="232" spans="1:10" x14ac:dyDescent="0.25">
      <c r="A232" s="216"/>
      <c r="B232" s="34" t="s">
        <v>234</v>
      </c>
      <c r="C232" s="34" t="s">
        <v>264</v>
      </c>
      <c r="D232" s="35">
        <v>5.5</v>
      </c>
      <c r="E232" s="36">
        <v>46605.136200000001</v>
      </c>
      <c r="F232" s="35">
        <v>9</v>
      </c>
      <c r="G232" s="36">
        <v>88185.89</v>
      </c>
      <c r="H232" s="35">
        <v>6.4999999999999991</v>
      </c>
      <c r="I232" s="36">
        <v>55078.796999999999</v>
      </c>
      <c r="J232" s="37">
        <v>8473.6610999999994</v>
      </c>
    </row>
    <row r="233" spans="1:10" x14ac:dyDescent="0.25">
      <c r="A233" s="216"/>
      <c r="B233" s="34" t="s">
        <v>234</v>
      </c>
      <c r="C233" s="34" t="s">
        <v>254</v>
      </c>
      <c r="D233" s="35">
        <v>1.5</v>
      </c>
      <c r="E233" s="36">
        <v>20829.211800000001</v>
      </c>
      <c r="F233" s="35">
        <v>0</v>
      </c>
      <c r="G233" s="36">
        <v>0</v>
      </c>
      <c r="H233" s="35">
        <v>1.9999999999999998</v>
      </c>
      <c r="I233" s="36">
        <v>27772.282800000001</v>
      </c>
      <c r="J233" s="37">
        <v>13886.141299999999</v>
      </c>
    </row>
    <row r="234" spans="1:10" x14ac:dyDescent="0.25">
      <c r="A234" s="216"/>
      <c r="B234" s="34" t="s">
        <v>234</v>
      </c>
      <c r="C234" s="34" t="s">
        <v>256</v>
      </c>
      <c r="D234" s="35">
        <v>0</v>
      </c>
      <c r="E234" s="36">
        <v>0</v>
      </c>
      <c r="F234" s="35">
        <v>4</v>
      </c>
      <c r="G234" s="36">
        <v>39975.910000000003</v>
      </c>
      <c r="H234" s="35">
        <v>0</v>
      </c>
      <c r="I234" s="36">
        <v>0</v>
      </c>
      <c r="J234" s="37">
        <v>9181.6762999999992</v>
      </c>
    </row>
    <row r="235" spans="1:10" x14ac:dyDescent="0.25">
      <c r="A235" s="216"/>
      <c r="B235" s="34" t="s">
        <v>235</v>
      </c>
      <c r="C235" s="34" t="s">
        <v>267</v>
      </c>
      <c r="D235" s="35">
        <v>0</v>
      </c>
      <c r="E235" s="36">
        <v>0</v>
      </c>
      <c r="F235" s="35">
        <v>5</v>
      </c>
      <c r="G235" s="36">
        <v>62197.120000000003</v>
      </c>
      <c r="H235" s="35">
        <v>0</v>
      </c>
      <c r="I235" s="36">
        <v>0</v>
      </c>
      <c r="J235" s="37">
        <v>9365.7199999999993</v>
      </c>
    </row>
    <row r="236" spans="1:10" x14ac:dyDescent="0.25">
      <c r="A236" s="216"/>
      <c r="B236" s="34" t="s">
        <v>235</v>
      </c>
      <c r="C236" s="34" t="s">
        <v>268</v>
      </c>
      <c r="D236" s="35">
        <v>0</v>
      </c>
      <c r="E236" s="36">
        <v>0</v>
      </c>
      <c r="F236" s="35">
        <v>1</v>
      </c>
      <c r="G236" s="36">
        <v>6001.55</v>
      </c>
      <c r="H236" s="35">
        <v>0</v>
      </c>
      <c r="I236" s="36">
        <v>0</v>
      </c>
      <c r="J236" s="37">
        <v>9682.3176000000003</v>
      </c>
    </row>
    <row r="237" spans="1:10" x14ac:dyDescent="0.25">
      <c r="A237" s="216"/>
      <c r="B237" s="34" t="s">
        <v>235</v>
      </c>
      <c r="C237" s="34" t="s">
        <v>264</v>
      </c>
      <c r="D237" s="35">
        <v>22.5</v>
      </c>
      <c r="E237" s="36">
        <v>190657.37460000001</v>
      </c>
      <c r="F237" s="35">
        <v>32</v>
      </c>
      <c r="G237" s="36">
        <v>339778.99</v>
      </c>
      <c r="H237" s="35">
        <v>26.500000000000004</v>
      </c>
      <c r="I237" s="36">
        <v>224552.019</v>
      </c>
      <c r="J237" s="37">
        <v>8473.6610999999994</v>
      </c>
    </row>
    <row r="238" spans="1:10" ht="15.75" thickBot="1" x14ac:dyDescent="0.3">
      <c r="A238" s="216"/>
      <c r="B238" s="34" t="s">
        <v>235</v>
      </c>
      <c r="C238" s="34" t="s">
        <v>254</v>
      </c>
      <c r="D238" s="35">
        <v>0.99999999999999989</v>
      </c>
      <c r="E238" s="36">
        <v>13886.1414</v>
      </c>
      <c r="F238" s="35">
        <v>0</v>
      </c>
      <c r="G238" s="36">
        <v>0</v>
      </c>
      <c r="H238" s="35">
        <v>0.99999999999999989</v>
      </c>
      <c r="I238" s="36">
        <v>13886.1414</v>
      </c>
      <c r="J238" s="37">
        <v>13886.141299999999</v>
      </c>
    </row>
    <row r="239" spans="1:10" x14ac:dyDescent="0.25">
      <c r="A239" s="215" t="s">
        <v>23</v>
      </c>
      <c r="B239" s="30" t="s">
        <v>236</v>
      </c>
      <c r="C239" s="30" t="s">
        <v>265</v>
      </c>
      <c r="D239" s="31">
        <v>36.5</v>
      </c>
      <c r="E239" s="32">
        <v>346865.18699999998</v>
      </c>
      <c r="F239" s="31">
        <v>48</v>
      </c>
      <c r="G239" s="32">
        <v>464290.57</v>
      </c>
      <c r="H239" s="31">
        <v>43</v>
      </c>
      <c r="I239" s="32">
        <v>408635.69939999998</v>
      </c>
      <c r="J239" s="33">
        <v>9503.1558000000005</v>
      </c>
    </row>
    <row r="240" spans="1:10" x14ac:dyDescent="0.25">
      <c r="A240" s="216"/>
      <c r="B240" s="34" t="s">
        <v>236</v>
      </c>
      <c r="C240" s="34" t="s">
        <v>268</v>
      </c>
      <c r="D240" s="35">
        <v>0</v>
      </c>
      <c r="E240" s="36">
        <v>0</v>
      </c>
      <c r="F240" s="35">
        <v>2</v>
      </c>
      <c r="G240" s="36">
        <v>12980.46</v>
      </c>
      <c r="H240" s="35">
        <v>0</v>
      </c>
      <c r="I240" s="36">
        <v>0</v>
      </c>
      <c r="J240" s="37">
        <v>9682.3176000000003</v>
      </c>
    </row>
    <row r="241" spans="1:10" x14ac:dyDescent="0.25">
      <c r="A241" s="216"/>
      <c r="B241" s="34" t="s">
        <v>236</v>
      </c>
      <c r="C241" s="34" t="s">
        <v>254</v>
      </c>
      <c r="D241" s="35">
        <v>1.9999999999999998</v>
      </c>
      <c r="E241" s="36">
        <v>27772.282800000001</v>
      </c>
      <c r="F241" s="35">
        <v>1</v>
      </c>
      <c r="G241" s="36">
        <v>37949.03</v>
      </c>
      <c r="H241" s="35">
        <v>2.5</v>
      </c>
      <c r="I241" s="36">
        <v>34715.353199999998</v>
      </c>
      <c r="J241" s="37">
        <v>13886.141299999999</v>
      </c>
    </row>
    <row r="242" spans="1:10" x14ac:dyDescent="0.25">
      <c r="A242" s="216"/>
      <c r="B242" s="34" t="s">
        <v>237</v>
      </c>
      <c r="C242" s="34" t="s">
        <v>265</v>
      </c>
      <c r="D242" s="35">
        <v>0</v>
      </c>
      <c r="E242" s="36">
        <v>0</v>
      </c>
      <c r="F242" s="35">
        <v>2</v>
      </c>
      <c r="G242" s="36">
        <v>12536.9</v>
      </c>
      <c r="H242" s="35">
        <v>0</v>
      </c>
      <c r="I242" s="36">
        <v>0</v>
      </c>
      <c r="J242" s="37">
        <v>9503.1558000000005</v>
      </c>
    </row>
    <row r="243" spans="1:10" x14ac:dyDescent="0.25">
      <c r="A243" s="216"/>
      <c r="B243" s="34" t="s">
        <v>237</v>
      </c>
      <c r="C243" s="34" t="s">
        <v>266</v>
      </c>
      <c r="D243" s="35">
        <v>40</v>
      </c>
      <c r="E243" s="36">
        <v>387352.71179999999</v>
      </c>
      <c r="F243" s="35">
        <v>49</v>
      </c>
      <c r="G243" s="36">
        <v>469448.93</v>
      </c>
      <c r="H243" s="35">
        <v>47</v>
      </c>
      <c r="I243" s="36">
        <v>455139.43680000002</v>
      </c>
      <c r="J243" s="37">
        <v>9683.8178000000007</v>
      </c>
    </row>
    <row r="244" spans="1:10" x14ac:dyDescent="0.25">
      <c r="A244" s="216"/>
      <c r="B244" s="34" t="s">
        <v>237</v>
      </c>
      <c r="C244" s="34" t="s">
        <v>268</v>
      </c>
      <c r="D244" s="35">
        <v>0</v>
      </c>
      <c r="E244" s="36">
        <v>0</v>
      </c>
      <c r="F244" s="35">
        <v>2</v>
      </c>
      <c r="G244" s="36">
        <v>12767.38</v>
      </c>
      <c r="H244" s="35">
        <v>0</v>
      </c>
      <c r="I244" s="36">
        <v>0</v>
      </c>
      <c r="J244" s="37">
        <v>9682.3176000000003</v>
      </c>
    </row>
    <row r="245" spans="1:10" x14ac:dyDescent="0.25">
      <c r="A245" s="216"/>
      <c r="B245" s="34" t="s">
        <v>237</v>
      </c>
      <c r="C245" s="34" t="s">
        <v>254</v>
      </c>
      <c r="D245" s="35">
        <v>1.9999999999999998</v>
      </c>
      <c r="E245" s="36">
        <v>27772.282800000001</v>
      </c>
      <c r="F245" s="35">
        <v>0</v>
      </c>
      <c r="G245" s="36">
        <v>0</v>
      </c>
      <c r="H245" s="35">
        <v>2.5</v>
      </c>
      <c r="I245" s="36">
        <v>34715.353199999998</v>
      </c>
      <c r="J245" s="37">
        <v>13886.141299999999</v>
      </c>
    </row>
    <row r="246" spans="1:10" x14ac:dyDescent="0.25">
      <c r="A246" s="216"/>
      <c r="B246" s="34" t="s">
        <v>238</v>
      </c>
      <c r="C246" s="34" t="s">
        <v>265</v>
      </c>
      <c r="D246" s="35">
        <v>0</v>
      </c>
      <c r="E246" s="36">
        <v>0</v>
      </c>
      <c r="F246" s="35">
        <v>3</v>
      </c>
      <c r="G246" s="36">
        <v>25727.86</v>
      </c>
      <c r="H246" s="35">
        <v>0</v>
      </c>
      <c r="I246" s="36">
        <v>0</v>
      </c>
      <c r="J246" s="37">
        <v>9503.1558000000005</v>
      </c>
    </row>
    <row r="247" spans="1:10" x14ac:dyDescent="0.25">
      <c r="A247" s="216"/>
      <c r="B247" s="34" t="s">
        <v>238</v>
      </c>
      <c r="C247" s="34" t="s">
        <v>266</v>
      </c>
      <c r="D247" s="35">
        <v>0</v>
      </c>
      <c r="E247" s="36">
        <v>0</v>
      </c>
      <c r="F247" s="35">
        <v>1</v>
      </c>
      <c r="G247" s="36">
        <v>8538.31</v>
      </c>
      <c r="H247" s="35">
        <v>0</v>
      </c>
      <c r="I247" s="36">
        <v>0</v>
      </c>
      <c r="J247" s="37">
        <v>9683.8178000000007</v>
      </c>
    </row>
    <row r="248" spans="1:10" x14ac:dyDescent="0.25">
      <c r="A248" s="216"/>
      <c r="B248" s="34" t="s">
        <v>238</v>
      </c>
      <c r="C248" s="34" t="s">
        <v>268</v>
      </c>
      <c r="D248" s="35">
        <v>90.5</v>
      </c>
      <c r="E248" s="36">
        <v>876249.74280000001</v>
      </c>
      <c r="F248" s="35">
        <v>107</v>
      </c>
      <c r="G248" s="36">
        <v>1054940.74</v>
      </c>
      <c r="H248" s="35">
        <v>106.5</v>
      </c>
      <c r="I248" s="36">
        <v>1031166.8244</v>
      </c>
      <c r="J248" s="37">
        <v>9682.3176000000003</v>
      </c>
    </row>
    <row r="249" spans="1:10" ht="15.75" thickBot="1" x14ac:dyDescent="0.3">
      <c r="A249" s="216"/>
      <c r="B249" s="34" t="s">
        <v>238</v>
      </c>
      <c r="C249" s="34" t="s">
        <v>254</v>
      </c>
      <c r="D249" s="35">
        <v>5</v>
      </c>
      <c r="E249" s="36">
        <v>69430.706399999995</v>
      </c>
      <c r="F249" s="35">
        <v>0</v>
      </c>
      <c r="G249" s="36">
        <v>0</v>
      </c>
      <c r="H249" s="35">
        <v>6</v>
      </c>
      <c r="I249" s="36">
        <v>83316.847800000003</v>
      </c>
      <c r="J249" s="37">
        <v>13886.141299999999</v>
      </c>
    </row>
    <row r="250" spans="1:10" x14ac:dyDescent="0.25">
      <c r="A250" s="215" t="s">
        <v>26</v>
      </c>
      <c r="B250" s="30" t="s">
        <v>239</v>
      </c>
      <c r="C250" s="30" t="s">
        <v>250</v>
      </c>
      <c r="D250" s="31">
        <v>6.4999999999999991</v>
      </c>
      <c r="E250" s="32">
        <v>74813.464200000002</v>
      </c>
      <c r="F250" s="31">
        <v>1</v>
      </c>
      <c r="G250" s="32">
        <v>5978.4</v>
      </c>
      <c r="H250" s="31">
        <v>7.5</v>
      </c>
      <c r="I250" s="32">
        <v>86323.227599999998</v>
      </c>
      <c r="J250" s="33">
        <v>11509.7637</v>
      </c>
    </row>
    <row r="251" spans="1:10" x14ac:dyDescent="0.25">
      <c r="A251" s="216"/>
      <c r="B251" s="34" t="s">
        <v>239</v>
      </c>
      <c r="C251" s="34" t="s">
        <v>265</v>
      </c>
      <c r="D251" s="35">
        <v>0</v>
      </c>
      <c r="E251" s="36">
        <v>0</v>
      </c>
      <c r="F251" s="35">
        <v>2</v>
      </c>
      <c r="G251" s="36">
        <v>22600.61</v>
      </c>
      <c r="H251" s="35">
        <v>0</v>
      </c>
      <c r="I251" s="36">
        <v>0</v>
      </c>
      <c r="J251" s="37">
        <v>9503.1558000000005</v>
      </c>
    </row>
    <row r="252" spans="1:10" x14ac:dyDescent="0.25">
      <c r="A252" s="216"/>
      <c r="B252" s="34" t="s">
        <v>239</v>
      </c>
      <c r="C252" s="34" t="s">
        <v>266</v>
      </c>
      <c r="D252" s="35">
        <v>0</v>
      </c>
      <c r="E252" s="36">
        <v>0</v>
      </c>
      <c r="F252" s="35">
        <v>2</v>
      </c>
      <c r="G252" s="36">
        <v>19838.939999999999</v>
      </c>
      <c r="H252" s="35">
        <v>0</v>
      </c>
      <c r="I252" s="36">
        <v>0</v>
      </c>
      <c r="J252" s="37">
        <v>9683.8178000000007</v>
      </c>
    </row>
    <row r="253" spans="1:10" x14ac:dyDescent="0.25">
      <c r="A253" s="216"/>
      <c r="B253" s="34" t="s">
        <v>239</v>
      </c>
      <c r="C253" s="34" t="s">
        <v>264</v>
      </c>
      <c r="D253" s="35">
        <v>0</v>
      </c>
      <c r="E253" s="36">
        <v>0</v>
      </c>
      <c r="F253" s="35">
        <v>1</v>
      </c>
      <c r="G253" s="36">
        <v>8566.1</v>
      </c>
      <c r="H253" s="35">
        <v>0</v>
      </c>
      <c r="I253" s="36">
        <v>0</v>
      </c>
      <c r="J253" s="37">
        <v>8473.6610999999994</v>
      </c>
    </row>
    <row r="254" spans="1:10" x14ac:dyDescent="0.25">
      <c r="A254" s="216"/>
      <c r="B254" s="34" t="s">
        <v>239</v>
      </c>
      <c r="C254" s="34" t="s">
        <v>254</v>
      </c>
      <c r="D254" s="35">
        <v>1.5</v>
      </c>
      <c r="E254" s="36">
        <v>20829.211800000001</v>
      </c>
      <c r="F254" s="35">
        <v>0</v>
      </c>
      <c r="G254" s="36">
        <v>0</v>
      </c>
      <c r="H254" s="35">
        <v>1.9999999999999998</v>
      </c>
      <c r="I254" s="36">
        <v>27772.282800000001</v>
      </c>
      <c r="J254" s="37">
        <v>13886.141299999999</v>
      </c>
    </row>
    <row r="255" spans="1:10" x14ac:dyDescent="0.25">
      <c r="A255" s="216"/>
      <c r="B255" s="34" t="s">
        <v>239</v>
      </c>
      <c r="C255" s="34" t="s">
        <v>256</v>
      </c>
      <c r="D255" s="35">
        <v>25.5</v>
      </c>
      <c r="E255" s="36">
        <v>234132.7458</v>
      </c>
      <c r="F255" s="35">
        <v>32</v>
      </c>
      <c r="G255" s="36">
        <v>278507.26</v>
      </c>
      <c r="H255" s="35">
        <v>30</v>
      </c>
      <c r="I255" s="36">
        <v>275450.28899999999</v>
      </c>
      <c r="J255" s="37">
        <v>9181.6762999999992</v>
      </c>
    </row>
    <row r="256" spans="1:10" x14ac:dyDescent="0.25">
      <c r="A256" s="216"/>
      <c r="B256" s="34" t="s">
        <v>240</v>
      </c>
      <c r="C256" s="34" t="s">
        <v>250</v>
      </c>
      <c r="D256" s="35">
        <v>0</v>
      </c>
      <c r="E256" s="36">
        <v>0</v>
      </c>
      <c r="F256" s="35">
        <v>2</v>
      </c>
      <c r="G256" s="36">
        <v>83998.06</v>
      </c>
      <c r="H256" s="35">
        <v>0</v>
      </c>
      <c r="I256" s="36">
        <v>0</v>
      </c>
      <c r="J256" s="37">
        <v>11509.7637</v>
      </c>
    </row>
    <row r="257" spans="1:10" x14ac:dyDescent="0.25">
      <c r="A257" s="216"/>
      <c r="B257" s="34" t="s">
        <v>240</v>
      </c>
      <c r="C257" s="34" t="s">
        <v>265</v>
      </c>
      <c r="D257" s="35">
        <v>0</v>
      </c>
      <c r="E257" s="36">
        <v>0</v>
      </c>
      <c r="F257" s="35">
        <v>3</v>
      </c>
      <c r="G257" s="36">
        <v>28951.62</v>
      </c>
      <c r="H257" s="35">
        <v>0</v>
      </c>
      <c r="I257" s="36">
        <v>0</v>
      </c>
      <c r="J257" s="37">
        <v>9503.1558000000005</v>
      </c>
    </row>
    <row r="258" spans="1:10" x14ac:dyDescent="0.25">
      <c r="A258" s="216"/>
      <c r="B258" s="34" t="s">
        <v>240</v>
      </c>
      <c r="C258" s="34" t="s">
        <v>251</v>
      </c>
      <c r="D258" s="35">
        <v>0</v>
      </c>
      <c r="E258" s="36">
        <v>0</v>
      </c>
      <c r="F258" s="35">
        <v>1</v>
      </c>
      <c r="G258" s="36">
        <v>6091.36</v>
      </c>
      <c r="H258" s="35">
        <v>0</v>
      </c>
      <c r="I258" s="36">
        <v>0</v>
      </c>
      <c r="J258" s="37">
        <v>9891.1381000000001</v>
      </c>
    </row>
    <row r="259" spans="1:10" x14ac:dyDescent="0.25">
      <c r="A259" s="216"/>
      <c r="B259" s="34" t="s">
        <v>240</v>
      </c>
      <c r="C259" s="34" t="s">
        <v>264</v>
      </c>
      <c r="D259" s="35">
        <v>0</v>
      </c>
      <c r="E259" s="36">
        <v>0</v>
      </c>
      <c r="F259" s="35">
        <v>1</v>
      </c>
      <c r="G259" s="36">
        <v>9887.74</v>
      </c>
      <c r="H259" s="35">
        <v>0</v>
      </c>
      <c r="I259" s="36">
        <v>0</v>
      </c>
      <c r="J259" s="37">
        <v>8473.6610999999994</v>
      </c>
    </row>
    <row r="260" spans="1:10" x14ac:dyDescent="0.25">
      <c r="A260" s="216"/>
      <c r="B260" s="34" t="s">
        <v>240</v>
      </c>
      <c r="C260" s="34" t="s">
        <v>254</v>
      </c>
      <c r="D260" s="35">
        <v>2.5</v>
      </c>
      <c r="E260" s="36">
        <v>34715.353199999998</v>
      </c>
      <c r="F260" s="35">
        <v>0</v>
      </c>
      <c r="G260" s="36">
        <v>0</v>
      </c>
      <c r="H260" s="35">
        <v>3</v>
      </c>
      <c r="I260" s="36">
        <v>41658.424200000001</v>
      </c>
      <c r="J260" s="37">
        <v>13886.141299999999</v>
      </c>
    </row>
    <row r="261" spans="1:10" x14ac:dyDescent="0.25">
      <c r="A261" s="216"/>
      <c r="B261" s="34" t="s">
        <v>240</v>
      </c>
      <c r="C261" s="34" t="s">
        <v>256</v>
      </c>
      <c r="D261" s="35">
        <v>48</v>
      </c>
      <c r="E261" s="36">
        <v>440720.46240000002</v>
      </c>
      <c r="F261" s="35">
        <v>56</v>
      </c>
      <c r="G261" s="36">
        <v>511224.64</v>
      </c>
      <c r="H261" s="35">
        <v>56.499999999999993</v>
      </c>
      <c r="I261" s="36">
        <v>518764.71120000002</v>
      </c>
      <c r="J261" s="37">
        <v>9181.6762999999992</v>
      </c>
    </row>
    <row r="262" spans="1:10" x14ac:dyDescent="0.25">
      <c r="A262" s="216"/>
      <c r="B262" s="34" t="s">
        <v>241</v>
      </c>
      <c r="C262" s="34" t="s">
        <v>250</v>
      </c>
      <c r="D262" s="35">
        <v>0</v>
      </c>
      <c r="E262" s="36">
        <v>0</v>
      </c>
      <c r="F262" s="35">
        <v>2</v>
      </c>
      <c r="G262" s="36">
        <v>90003.35</v>
      </c>
      <c r="H262" s="35">
        <v>0</v>
      </c>
      <c r="I262" s="36">
        <v>0</v>
      </c>
      <c r="J262" s="37">
        <v>11509.7637</v>
      </c>
    </row>
    <row r="263" spans="1:10" x14ac:dyDescent="0.25">
      <c r="A263" s="216"/>
      <c r="B263" s="34" t="s">
        <v>241</v>
      </c>
      <c r="C263" s="34" t="s">
        <v>264</v>
      </c>
      <c r="D263" s="35">
        <v>0</v>
      </c>
      <c r="E263" s="36">
        <v>0</v>
      </c>
      <c r="F263" s="35">
        <v>1</v>
      </c>
      <c r="G263" s="36">
        <v>12992.39</v>
      </c>
      <c r="H263" s="35">
        <v>0</v>
      </c>
      <c r="I263" s="36">
        <v>0</v>
      </c>
      <c r="J263" s="37">
        <v>8473.6610999999994</v>
      </c>
    </row>
    <row r="264" spans="1:10" x14ac:dyDescent="0.25">
      <c r="A264" s="216"/>
      <c r="B264" s="34" t="s">
        <v>241</v>
      </c>
      <c r="C264" s="34" t="s">
        <v>254</v>
      </c>
      <c r="D264" s="35">
        <v>1.5</v>
      </c>
      <c r="E264" s="36">
        <v>20829.211800000001</v>
      </c>
      <c r="F264" s="35">
        <v>0</v>
      </c>
      <c r="G264" s="36">
        <v>0</v>
      </c>
      <c r="H264" s="35">
        <v>1.9999999999999998</v>
      </c>
      <c r="I264" s="36">
        <v>27772.282800000001</v>
      </c>
      <c r="J264" s="37">
        <v>13886.141299999999</v>
      </c>
    </row>
    <row r="265" spans="1:10" x14ac:dyDescent="0.25">
      <c r="A265" s="216"/>
      <c r="B265" s="34" t="s">
        <v>241</v>
      </c>
      <c r="C265" s="34" t="s">
        <v>256</v>
      </c>
      <c r="D265" s="35">
        <v>23.5</v>
      </c>
      <c r="E265" s="36">
        <v>215769.39300000001</v>
      </c>
      <c r="F265" s="35">
        <v>28</v>
      </c>
      <c r="G265" s="36">
        <v>265846.39</v>
      </c>
      <c r="H265" s="35">
        <v>27.499999999999996</v>
      </c>
      <c r="I265" s="36">
        <v>252496.098</v>
      </c>
      <c r="J265" s="37">
        <v>9181.6762999999992</v>
      </c>
    </row>
    <row r="266" spans="1:10" x14ac:dyDescent="0.25">
      <c r="A266" s="216"/>
      <c r="B266" s="34" t="s">
        <v>242</v>
      </c>
      <c r="C266" s="34" t="s">
        <v>265</v>
      </c>
      <c r="D266" s="35">
        <v>0</v>
      </c>
      <c r="E266" s="36">
        <v>0</v>
      </c>
      <c r="F266" s="35">
        <v>1</v>
      </c>
      <c r="G266" s="36">
        <v>10152.81</v>
      </c>
      <c r="H266" s="35">
        <v>0</v>
      </c>
      <c r="I266" s="36">
        <v>0</v>
      </c>
      <c r="J266" s="37">
        <v>9503.1558000000005</v>
      </c>
    </row>
    <row r="267" spans="1:10" x14ac:dyDescent="0.25">
      <c r="A267" s="216"/>
      <c r="B267" s="34" t="s">
        <v>242</v>
      </c>
      <c r="C267" s="34" t="s">
        <v>267</v>
      </c>
      <c r="D267" s="35">
        <v>0</v>
      </c>
      <c r="E267" s="36">
        <v>0</v>
      </c>
      <c r="F267" s="35">
        <v>1</v>
      </c>
      <c r="G267" s="36">
        <v>11085.82</v>
      </c>
      <c r="H267" s="35">
        <v>0</v>
      </c>
      <c r="I267" s="36">
        <v>0</v>
      </c>
      <c r="J267" s="37">
        <v>9365.7199999999993</v>
      </c>
    </row>
    <row r="268" spans="1:10" x14ac:dyDescent="0.25">
      <c r="A268" s="216"/>
      <c r="B268" s="34" t="s">
        <v>242</v>
      </c>
      <c r="C268" s="34" t="s">
        <v>266</v>
      </c>
      <c r="D268" s="35">
        <v>4.5</v>
      </c>
      <c r="E268" s="36">
        <v>43577.179799999998</v>
      </c>
      <c r="F268" s="35">
        <v>2</v>
      </c>
      <c r="G268" s="36">
        <v>18032.05</v>
      </c>
      <c r="H268" s="35">
        <v>5.5</v>
      </c>
      <c r="I268" s="36">
        <v>53260.998</v>
      </c>
      <c r="J268" s="37">
        <v>9683.8178000000007</v>
      </c>
    </row>
    <row r="269" spans="1:10" x14ac:dyDescent="0.25">
      <c r="A269" s="216"/>
      <c r="B269" s="34" t="s">
        <v>242</v>
      </c>
      <c r="C269" s="34" t="s">
        <v>254</v>
      </c>
      <c r="D269" s="35">
        <v>0.99999999999999989</v>
      </c>
      <c r="E269" s="36">
        <v>13886.1414</v>
      </c>
      <c r="F269" s="35">
        <v>0</v>
      </c>
      <c r="G269" s="36">
        <v>0</v>
      </c>
      <c r="H269" s="35">
        <v>0.99999999999999989</v>
      </c>
      <c r="I269" s="36">
        <v>13886.1414</v>
      </c>
      <c r="J269" s="37">
        <v>13886.141299999999</v>
      </c>
    </row>
    <row r="270" spans="1:10" x14ac:dyDescent="0.25">
      <c r="A270" s="216"/>
      <c r="B270" s="34" t="s">
        <v>242</v>
      </c>
      <c r="C270" s="34" t="s">
        <v>256</v>
      </c>
      <c r="D270" s="35">
        <v>18.5</v>
      </c>
      <c r="E270" s="36">
        <v>169861.0116</v>
      </c>
      <c r="F270" s="35">
        <v>33</v>
      </c>
      <c r="G270" s="36">
        <v>316137.27</v>
      </c>
      <c r="H270" s="35">
        <v>21.5</v>
      </c>
      <c r="I270" s="36">
        <v>197406.04019999999</v>
      </c>
      <c r="J270" s="37">
        <v>9181.6762999999992</v>
      </c>
    </row>
    <row r="271" spans="1:10" x14ac:dyDescent="0.25">
      <c r="A271" s="216"/>
      <c r="B271" s="34" t="s">
        <v>243</v>
      </c>
      <c r="C271" s="34" t="s">
        <v>268</v>
      </c>
      <c r="D271" s="35">
        <v>6.4999999999999991</v>
      </c>
      <c r="E271" s="36">
        <v>62935.064400000003</v>
      </c>
      <c r="F271" s="35">
        <v>1</v>
      </c>
      <c r="G271" s="36">
        <v>14480.3</v>
      </c>
      <c r="H271" s="35">
        <v>7.5</v>
      </c>
      <c r="I271" s="36">
        <v>72617.381999999998</v>
      </c>
      <c r="J271" s="37">
        <v>9682.3176000000003</v>
      </c>
    </row>
    <row r="272" spans="1:10" x14ac:dyDescent="0.25">
      <c r="A272" s="216"/>
      <c r="B272" s="34" t="s">
        <v>243</v>
      </c>
      <c r="C272" s="34" t="s">
        <v>254</v>
      </c>
      <c r="D272" s="35">
        <v>1.9999999999999998</v>
      </c>
      <c r="E272" s="36">
        <v>27772.282800000001</v>
      </c>
      <c r="F272" s="35">
        <v>0</v>
      </c>
      <c r="G272" s="36">
        <v>0</v>
      </c>
      <c r="H272" s="35">
        <v>2.5</v>
      </c>
      <c r="I272" s="36">
        <v>34715.353199999998</v>
      </c>
      <c r="J272" s="37">
        <v>13886.141299999999</v>
      </c>
    </row>
    <row r="273" spans="1:10" x14ac:dyDescent="0.25">
      <c r="A273" s="216"/>
      <c r="B273" s="34" t="s">
        <v>243</v>
      </c>
      <c r="C273" s="34" t="s">
        <v>256</v>
      </c>
      <c r="D273" s="35">
        <v>27</v>
      </c>
      <c r="E273" s="36">
        <v>247905.2598</v>
      </c>
      <c r="F273" s="35">
        <v>76</v>
      </c>
      <c r="G273" s="36">
        <v>654114.81000000006</v>
      </c>
      <c r="H273" s="35">
        <v>31.999999999999996</v>
      </c>
      <c r="I273" s="36">
        <v>293813.64179999998</v>
      </c>
      <c r="J273" s="37">
        <v>9181.6762999999992</v>
      </c>
    </row>
    <row r="274" spans="1:10" x14ac:dyDescent="0.25">
      <c r="A274" s="17"/>
      <c r="B274" s="10"/>
      <c r="C274" s="10"/>
      <c r="D274" s="11"/>
      <c r="E274" s="12"/>
      <c r="F274" s="11"/>
      <c r="G274" s="12"/>
      <c r="J274" s="11"/>
    </row>
    <row r="275" spans="1:10" ht="15.75" thickBot="1" x14ac:dyDescent="0.3">
      <c r="A275" s="18"/>
      <c r="B275" s="3"/>
      <c r="C275" s="3"/>
      <c r="D275" s="49"/>
      <c r="E275" s="49"/>
      <c r="F275" s="8"/>
      <c r="G275" s="5"/>
      <c r="H275" s="8"/>
      <c r="I275" s="5"/>
      <c r="J275" s="8"/>
    </row>
    <row r="276" spans="1:10" ht="15.75" thickBot="1" x14ac:dyDescent="0.3">
      <c r="A276" s="213">
        <v>40601</v>
      </c>
      <c r="B276" s="213"/>
      <c r="C276" s="213"/>
      <c r="D276" s="213"/>
      <c r="E276" s="213"/>
      <c r="F276" s="213"/>
      <c r="G276" s="213"/>
      <c r="H276" s="213"/>
      <c r="I276" s="213"/>
      <c r="J276" s="213"/>
    </row>
    <row r="277" spans="1:10" ht="15" customHeight="1" thickBot="1" x14ac:dyDescent="0.3">
      <c r="A277" s="214" t="s">
        <v>164</v>
      </c>
      <c r="B277" s="214"/>
      <c r="C277" s="214"/>
      <c r="D277" s="214"/>
      <c r="E277" s="214"/>
      <c r="F277" s="214"/>
      <c r="G277" s="214"/>
      <c r="H277" s="214"/>
      <c r="I277" s="214"/>
      <c r="J277" s="214"/>
    </row>
    <row r="278" spans="1:10" s="16" customFormat="1" ht="45" customHeight="1" thickBot="1" x14ac:dyDescent="0.3">
      <c r="A278" s="20" t="s">
        <v>165</v>
      </c>
      <c r="B278" s="20" t="s">
        <v>166</v>
      </c>
      <c r="C278" s="20" t="s">
        <v>167</v>
      </c>
      <c r="D278" s="20" t="s">
        <v>275</v>
      </c>
      <c r="E278" s="20" t="s">
        <v>169</v>
      </c>
      <c r="F278" s="20" t="s">
        <v>270</v>
      </c>
      <c r="G278" s="20" t="s">
        <v>168</v>
      </c>
      <c r="H278" s="20" t="s">
        <v>170</v>
      </c>
      <c r="I278" s="20" t="s">
        <v>171</v>
      </c>
      <c r="J278" s="20" t="s">
        <v>172</v>
      </c>
    </row>
    <row r="279" spans="1:10" x14ac:dyDescent="0.25">
      <c r="A279" s="215" t="s">
        <v>25</v>
      </c>
      <c r="B279" s="30" t="s">
        <v>244</v>
      </c>
      <c r="C279" s="30" t="s">
        <v>264</v>
      </c>
      <c r="D279" s="31">
        <v>0</v>
      </c>
      <c r="E279" s="32">
        <v>0</v>
      </c>
      <c r="F279" s="31">
        <v>4</v>
      </c>
      <c r="G279" s="32">
        <v>43548.95</v>
      </c>
      <c r="H279" s="31">
        <v>0</v>
      </c>
      <c r="I279" s="32">
        <v>0</v>
      </c>
      <c r="J279" s="33">
        <v>8473.6610999999994</v>
      </c>
    </row>
    <row r="280" spans="1:10" x14ac:dyDescent="0.25">
      <c r="A280" s="216"/>
      <c r="B280" s="34" t="s">
        <v>244</v>
      </c>
      <c r="C280" s="34" t="s">
        <v>269</v>
      </c>
      <c r="D280" s="35">
        <v>0</v>
      </c>
      <c r="E280" s="36">
        <v>0</v>
      </c>
      <c r="F280" s="35">
        <v>1</v>
      </c>
      <c r="G280" s="36">
        <v>8694.83</v>
      </c>
      <c r="H280" s="35">
        <v>0</v>
      </c>
      <c r="I280" s="36">
        <v>0</v>
      </c>
      <c r="J280" s="37">
        <v>11593.129000000001</v>
      </c>
    </row>
    <row r="281" spans="1:10" x14ac:dyDescent="0.25">
      <c r="A281" s="216"/>
      <c r="B281" s="34" t="s">
        <v>244</v>
      </c>
      <c r="C281" s="34" t="s">
        <v>254</v>
      </c>
      <c r="D281" s="35">
        <v>36</v>
      </c>
      <c r="E281" s="36">
        <v>499901.08679999999</v>
      </c>
      <c r="F281" s="35">
        <v>28</v>
      </c>
      <c r="G281" s="36">
        <v>292777.03999999998</v>
      </c>
      <c r="H281" s="35">
        <v>42.5</v>
      </c>
      <c r="I281" s="36">
        <v>590161.005</v>
      </c>
      <c r="J281" s="37">
        <v>13886.141299999999</v>
      </c>
    </row>
    <row r="282" spans="1:10" x14ac:dyDescent="0.25">
      <c r="A282" s="216"/>
      <c r="B282" s="34" t="s">
        <v>245</v>
      </c>
      <c r="C282" s="34" t="s">
        <v>251</v>
      </c>
      <c r="D282" s="35">
        <v>0</v>
      </c>
      <c r="E282" s="36">
        <v>0</v>
      </c>
      <c r="F282" s="35">
        <v>1</v>
      </c>
      <c r="G282" s="36">
        <v>8523.27</v>
      </c>
      <c r="H282" s="35">
        <v>0</v>
      </c>
      <c r="I282" s="36">
        <v>0</v>
      </c>
      <c r="J282" s="37">
        <v>9891.1381000000001</v>
      </c>
    </row>
    <row r="283" spans="1:10" x14ac:dyDescent="0.25">
      <c r="A283" s="216"/>
      <c r="B283" s="34" t="s">
        <v>245</v>
      </c>
      <c r="C283" s="34" t="s">
        <v>262</v>
      </c>
      <c r="D283" s="35">
        <v>0</v>
      </c>
      <c r="E283" s="36">
        <v>0</v>
      </c>
      <c r="F283" s="35">
        <v>3</v>
      </c>
      <c r="G283" s="36">
        <v>27605.07</v>
      </c>
      <c r="H283" s="35">
        <v>0</v>
      </c>
      <c r="I283" s="36">
        <v>0</v>
      </c>
      <c r="J283" s="37">
        <v>8272.0617999999995</v>
      </c>
    </row>
    <row r="284" spans="1:10" x14ac:dyDescent="0.25">
      <c r="A284" s="216"/>
      <c r="B284" s="34" t="s">
        <v>245</v>
      </c>
      <c r="C284" s="34" t="s">
        <v>264</v>
      </c>
      <c r="D284" s="35">
        <v>0</v>
      </c>
      <c r="E284" s="36">
        <v>0</v>
      </c>
      <c r="F284" s="35">
        <v>2</v>
      </c>
      <c r="G284" s="36">
        <v>9305.1</v>
      </c>
      <c r="H284" s="35">
        <v>0</v>
      </c>
      <c r="I284" s="36">
        <v>0</v>
      </c>
      <c r="J284" s="37">
        <v>8473.6610999999994</v>
      </c>
    </row>
    <row r="285" spans="1:10" x14ac:dyDescent="0.25">
      <c r="A285" s="216"/>
      <c r="B285" s="34" t="s">
        <v>245</v>
      </c>
      <c r="C285" s="34" t="s">
        <v>254</v>
      </c>
      <c r="D285" s="35">
        <v>37</v>
      </c>
      <c r="E285" s="36">
        <v>513787.22820000001</v>
      </c>
      <c r="F285" s="35">
        <v>24</v>
      </c>
      <c r="G285" s="36">
        <v>286534.76</v>
      </c>
      <c r="H285" s="35">
        <v>43.5</v>
      </c>
      <c r="I285" s="36">
        <v>604047.14639999997</v>
      </c>
      <c r="J285" s="37">
        <v>13886.141299999999</v>
      </c>
    </row>
    <row r="286" spans="1:10" x14ac:dyDescent="0.25">
      <c r="A286" s="216"/>
      <c r="B286" s="34" t="s">
        <v>246</v>
      </c>
      <c r="C286" s="34" t="s">
        <v>250</v>
      </c>
      <c r="D286" s="35">
        <v>0</v>
      </c>
      <c r="E286" s="36">
        <v>0</v>
      </c>
      <c r="F286" s="35">
        <v>3</v>
      </c>
      <c r="G286" s="36">
        <v>27913.63</v>
      </c>
      <c r="H286" s="35">
        <v>0</v>
      </c>
      <c r="I286" s="36">
        <v>0</v>
      </c>
      <c r="J286" s="37">
        <v>11509.7637</v>
      </c>
    </row>
    <row r="287" spans="1:10" x14ac:dyDescent="0.25">
      <c r="A287" s="216"/>
      <c r="B287" s="34" t="s">
        <v>246</v>
      </c>
      <c r="C287" s="34" t="s">
        <v>264</v>
      </c>
      <c r="D287" s="35">
        <v>0</v>
      </c>
      <c r="E287" s="36">
        <v>0</v>
      </c>
      <c r="F287" s="35">
        <v>1</v>
      </c>
      <c r="G287" s="36">
        <v>10041.540000000001</v>
      </c>
      <c r="H287" s="35">
        <v>0</v>
      </c>
      <c r="I287" s="36">
        <v>0</v>
      </c>
      <c r="J287" s="37">
        <v>8473.6610999999994</v>
      </c>
    </row>
    <row r="288" spans="1:10" x14ac:dyDescent="0.25">
      <c r="A288" s="216"/>
      <c r="B288" s="34" t="s">
        <v>246</v>
      </c>
      <c r="C288" s="34" t="s">
        <v>254</v>
      </c>
      <c r="D288" s="35">
        <v>163.5</v>
      </c>
      <c r="E288" s="36">
        <v>2270384.1024000002</v>
      </c>
      <c r="F288" s="35">
        <v>139</v>
      </c>
      <c r="G288" s="36">
        <v>1664723.25</v>
      </c>
      <c r="H288" s="35">
        <v>192.50000000000003</v>
      </c>
      <c r="I288" s="36">
        <v>2673082.2000000002</v>
      </c>
      <c r="J288" s="37">
        <v>13886.141299999999</v>
      </c>
    </row>
    <row r="289" spans="1:10" x14ac:dyDescent="0.25">
      <c r="A289" s="17"/>
      <c r="B289" s="10"/>
      <c r="C289" s="10"/>
      <c r="D289" s="10"/>
      <c r="E289" s="10"/>
      <c r="F289" s="11"/>
      <c r="G289" s="12"/>
      <c r="H289" s="11"/>
      <c r="I289" s="12"/>
      <c r="J289" s="11"/>
    </row>
    <row r="290" spans="1:10" ht="15.75" thickBot="1" x14ac:dyDescent="0.3">
      <c r="A290" s="18"/>
      <c r="B290" s="3"/>
      <c r="C290" s="3"/>
      <c r="D290" s="49"/>
      <c r="E290" s="49"/>
      <c r="F290" s="8"/>
      <c r="G290" s="5"/>
      <c r="H290" s="8"/>
      <c r="I290" s="5"/>
      <c r="J290" s="8"/>
    </row>
    <row r="291" spans="1:10" ht="15.75" thickBot="1" x14ac:dyDescent="0.3">
      <c r="A291" s="213">
        <v>40601</v>
      </c>
      <c r="B291" s="213"/>
      <c r="C291" s="213"/>
      <c r="D291" s="213"/>
      <c r="E291" s="213"/>
      <c r="F291" s="213"/>
      <c r="G291" s="213"/>
      <c r="H291" s="213"/>
      <c r="I291" s="213"/>
      <c r="J291" s="213"/>
    </row>
    <row r="292" spans="1:10" ht="15.75" thickBot="1" x14ac:dyDescent="0.3">
      <c r="A292" s="214" t="s">
        <v>163</v>
      </c>
      <c r="B292" s="214"/>
      <c r="C292" s="214"/>
      <c r="D292" s="214"/>
      <c r="E292" s="214"/>
      <c r="F292" s="214"/>
      <c r="G292" s="214"/>
      <c r="H292" s="214"/>
      <c r="I292" s="214"/>
      <c r="J292" s="214"/>
    </row>
    <row r="293" spans="1:10" s="16" customFormat="1" ht="45" customHeight="1" thickBot="1" x14ac:dyDescent="0.3">
      <c r="A293" s="20" t="s">
        <v>165</v>
      </c>
      <c r="B293" s="20" t="s">
        <v>166</v>
      </c>
      <c r="C293" s="20" t="s">
        <v>167</v>
      </c>
      <c r="D293" s="20" t="s">
        <v>275</v>
      </c>
      <c r="E293" s="20" t="s">
        <v>169</v>
      </c>
      <c r="F293" s="20" t="s">
        <v>270</v>
      </c>
      <c r="G293" s="20" t="s">
        <v>168</v>
      </c>
      <c r="H293" s="20" t="s">
        <v>170</v>
      </c>
      <c r="I293" s="20" t="s">
        <v>171</v>
      </c>
      <c r="J293" s="20" t="s">
        <v>172</v>
      </c>
    </row>
    <row r="294" spans="1:10" x14ac:dyDescent="0.25">
      <c r="A294" s="215" t="s">
        <v>114</v>
      </c>
      <c r="B294" s="30" t="s">
        <v>247</v>
      </c>
      <c r="C294" s="30" t="s">
        <v>264</v>
      </c>
      <c r="D294" s="31">
        <v>0</v>
      </c>
      <c r="E294" s="32">
        <v>0</v>
      </c>
      <c r="F294" s="31">
        <v>4</v>
      </c>
      <c r="G294" s="32">
        <v>39760.720000000001</v>
      </c>
      <c r="H294" s="31">
        <v>0</v>
      </c>
      <c r="I294" s="32">
        <v>0</v>
      </c>
      <c r="J294" s="33">
        <v>8473.6610999999994</v>
      </c>
    </row>
    <row r="295" spans="1:10" x14ac:dyDescent="0.25">
      <c r="A295" s="216"/>
      <c r="B295" s="34" t="s">
        <v>247</v>
      </c>
      <c r="C295" s="34" t="s">
        <v>269</v>
      </c>
      <c r="D295" s="35">
        <v>32.5</v>
      </c>
      <c r="E295" s="36">
        <v>376776.6924</v>
      </c>
      <c r="F295" s="35">
        <v>39</v>
      </c>
      <c r="G295" s="36">
        <v>458151.4</v>
      </c>
      <c r="H295" s="35">
        <v>38</v>
      </c>
      <c r="I295" s="36">
        <v>440538.90179999999</v>
      </c>
      <c r="J295" s="37">
        <v>11593.129000000001</v>
      </c>
    </row>
    <row r="296" spans="1:10" x14ac:dyDescent="0.25">
      <c r="A296" s="216"/>
      <c r="B296" s="34" t="s">
        <v>247</v>
      </c>
      <c r="C296" s="34" t="s">
        <v>254</v>
      </c>
      <c r="D296" s="35">
        <v>0</v>
      </c>
      <c r="E296" s="36">
        <v>0</v>
      </c>
      <c r="F296" s="35">
        <v>1</v>
      </c>
      <c r="G296" s="36">
        <v>7455.42</v>
      </c>
      <c r="H296" s="35">
        <v>0</v>
      </c>
      <c r="I296" s="36">
        <v>0</v>
      </c>
      <c r="J296" s="37">
        <v>13886.141299999999</v>
      </c>
    </row>
    <row r="297" spans="1:10" x14ac:dyDescent="0.25">
      <c r="A297" s="216"/>
      <c r="B297" s="34" t="s">
        <v>247</v>
      </c>
      <c r="C297" s="34" t="s">
        <v>256</v>
      </c>
      <c r="D297" s="35">
        <v>0</v>
      </c>
      <c r="E297" s="36">
        <v>0</v>
      </c>
      <c r="F297" s="35">
        <v>6</v>
      </c>
      <c r="G297" s="36">
        <v>53466.73</v>
      </c>
      <c r="H297" s="35">
        <v>0</v>
      </c>
      <c r="I297" s="36">
        <v>0</v>
      </c>
      <c r="J297" s="37">
        <v>9181.6762999999992</v>
      </c>
    </row>
    <row r="298" spans="1:10" x14ac:dyDescent="0.25">
      <c r="A298" s="216"/>
      <c r="B298" s="34" t="s">
        <v>248</v>
      </c>
      <c r="C298" s="34" t="s">
        <v>269</v>
      </c>
      <c r="D298" s="35">
        <v>31.5</v>
      </c>
      <c r="E298" s="36">
        <v>365183.5638</v>
      </c>
      <c r="F298" s="35">
        <v>29</v>
      </c>
      <c r="G298" s="36">
        <v>345135.01</v>
      </c>
      <c r="H298" s="35">
        <v>37.5</v>
      </c>
      <c r="I298" s="36">
        <v>434742.33779999998</v>
      </c>
      <c r="J298" s="37">
        <v>11593.129000000001</v>
      </c>
    </row>
    <row r="299" spans="1:10" x14ac:dyDescent="0.25">
      <c r="A299" s="216"/>
      <c r="B299" s="34" t="s">
        <v>248</v>
      </c>
      <c r="C299" s="34" t="s">
        <v>254</v>
      </c>
      <c r="D299" s="35">
        <v>0</v>
      </c>
      <c r="E299" s="36">
        <v>0</v>
      </c>
      <c r="F299" s="35">
        <v>3</v>
      </c>
      <c r="G299" s="36">
        <v>44563.81</v>
      </c>
      <c r="H299" s="35">
        <v>0</v>
      </c>
      <c r="I299" s="36">
        <v>0</v>
      </c>
      <c r="J299" s="37">
        <v>13886.141299999999</v>
      </c>
    </row>
    <row r="300" spans="1:10" x14ac:dyDescent="0.25">
      <c r="A300" s="216"/>
      <c r="B300" s="34" t="s">
        <v>249</v>
      </c>
      <c r="C300" s="34" t="s">
        <v>269</v>
      </c>
      <c r="D300" s="35">
        <v>71.5</v>
      </c>
      <c r="E300" s="36">
        <v>828908.72340000002</v>
      </c>
      <c r="F300" s="35">
        <v>147</v>
      </c>
      <c r="G300" s="36">
        <v>1545091.53</v>
      </c>
      <c r="H300" s="35">
        <v>84.5</v>
      </c>
      <c r="I300" s="36">
        <v>979619.40060000005</v>
      </c>
      <c r="J300" s="37">
        <v>11593.129000000001</v>
      </c>
    </row>
    <row r="301" spans="1:10" ht="14.25" customHeight="1" x14ac:dyDescent="0.25"/>
  </sheetData>
  <mergeCells count="45">
    <mergeCell ref="A294:A300"/>
    <mergeCell ref="A118:A128"/>
    <mergeCell ref="A134:A153"/>
    <mergeCell ref="A159:A184"/>
    <mergeCell ref="A190:A196"/>
    <mergeCell ref="A197:A210"/>
    <mergeCell ref="A216:A219"/>
    <mergeCell ref="A277:J277"/>
    <mergeCell ref="A291:J291"/>
    <mergeCell ref="A292:J292"/>
    <mergeCell ref="A279:A288"/>
    <mergeCell ref="A188:J188"/>
    <mergeCell ref="A131:J131"/>
    <mergeCell ref="A132:J132"/>
    <mergeCell ref="A156:J156"/>
    <mergeCell ref="A157:J157"/>
    <mergeCell ref="A187:J187"/>
    <mergeCell ref="A213:J213"/>
    <mergeCell ref="A214:J214"/>
    <mergeCell ref="A276:J276"/>
    <mergeCell ref="A220:A238"/>
    <mergeCell ref="A239:A249"/>
    <mergeCell ref="A250:A273"/>
    <mergeCell ref="A115:J115"/>
    <mergeCell ref="A116:J116"/>
    <mergeCell ref="A91:A112"/>
    <mergeCell ref="A75:A85"/>
    <mergeCell ref="A4:A14"/>
    <mergeCell ref="A72:J72"/>
    <mergeCell ref="A73:J73"/>
    <mergeCell ref="A15:A19"/>
    <mergeCell ref="A25:A33"/>
    <mergeCell ref="A39:A42"/>
    <mergeCell ref="A48:A58"/>
    <mergeCell ref="A59:A69"/>
    <mergeCell ref="A23:J23"/>
    <mergeCell ref="A36:J36"/>
    <mergeCell ref="A37:J37"/>
    <mergeCell ref="A45:J45"/>
    <mergeCell ref="A2:J2"/>
    <mergeCell ref="A1:J1"/>
    <mergeCell ref="A22:J22"/>
    <mergeCell ref="A88:J88"/>
    <mergeCell ref="A89:J89"/>
    <mergeCell ref="A46:J46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1"/>
  <sheetViews>
    <sheetView topLeftCell="A103" workbookViewId="0">
      <selection activeCell="C222" sqref="C222"/>
    </sheetView>
  </sheetViews>
  <sheetFormatPr defaultColWidth="51.85546875" defaultRowHeight="15" x14ac:dyDescent="0.25"/>
  <cols>
    <col min="1" max="1" width="24.140625" style="46" bestFit="1" customWidth="1"/>
    <col min="2" max="2" width="43.42578125" customWidth="1"/>
    <col min="3" max="3" width="23.42578125" customWidth="1"/>
    <col min="4" max="4" width="15.7109375" style="16" bestFit="1" customWidth="1"/>
    <col min="5" max="5" width="13.7109375" style="16" bestFit="1" customWidth="1"/>
    <col min="6" max="6" width="21.7109375" style="9" customWidth="1"/>
    <col min="7" max="7" width="16.85546875" style="6" bestFit="1" customWidth="1"/>
    <col min="8" max="8" width="16" style="9" bestFit="1" customWidth="1"/>
    <col min="9" max="9" width="17.28515625" style="6" bestFit="1" customWidth="1"/>
    <col min="10" max="10" width="22.7109375" style="9" bestFit="1" customWidth="1"/>
  </cols>
  <sheetData>
    <row r="1" spans="1:10" s="16" customFormat="1" ht="15.75" thickBot="1" x14ac:dyDescent="0.3">
      <c r="A1" s="213">
        <v>40602</v>
      </c>
      <c r="B1" s="213"/>
      <c r="C1" s="213"/>
      <c r="D1" s="213"/>
      <c r="E1" s="213"/>
      <c r="F1" s="213"/>
      <c r="G1" s="213"/>
      <c r="H1" s="213"/>
      <c r="I1" s="213"/>
      <c r="J1" s="213"/>
    </row>
    <row r="2" spans="1:10" s="16" customFormat="1" ht="15.75" thickBot="1" x14ac:dyDescent="0.3">
      <c r="A2" s="213" t="s">
        <v>152</v>
      </c>
      <c r="B2" s="213"/>
      <c r="C2" s="213"/>
      <c r="D2" s="213"/>
      <c r="E2" s="213"/>
      <c r="F2" s="213"/>
      <c r="G2" s="213"/>
      <c r="H2" s="213"/>
      <c r="I2" s="213"/>
      <c r="J2" s="213"/>
    </row>
    <row r="3" spans="1:10" ht="32.25" thickBot="1" x14ac:dyDescent="0.3">
      <c r="A3" s="20" t="s">
        <v>165</v>
      </c>
      <c r="B3" s="20" t="s">
        <v>166</v>
      </c>
      <c r="C3" s="20" t="s">
        <v>167</v>
      </c>
      <c r="D3" s="20" t="s">
        <v>275</v>
      </c>
      <c r="E3" s="20" t="s">
        <v>169</v>
      </c>
      <c r="F3" s="20" t="s">
        <v>270</v>
      </c>
      <c r="G3" s="20" t="s">
        <v>168</v>
      </c>
      <c r="H3" s="20" t="s">
        <v>170</v>
      </c>
      <c r="I3" s="20" t="s">
        <v>171</v>
      </c>
      <c r="J3" s="20" t="s">
        <v>172</v>
      </c>
    </row>
    <row r="4" spans="1:10" x14ac:dyDescent="0.25">
      <c r="A4" s="215" t="s">
        <v>15</v>
      </c>
      <c r="B4" s="30" t="s">
        <v>173</v>
      </c>
      <c r="C4" s="30" t="s">
        <v>250</v>
      </c>
      <c r="D4" s="31">
        <v>173</v>
      </c>
      <c r="E4" s="32">
        <v>268095.69540000003</v>
      </c>
      <c r="F4" s="31">
        <v>207</v>
      </c>
      <c r="G4" s="32">
        <v>291560.71000000002</v>
      </c>
      <c r="H4" s="31">
        <v>203.49999999999997</v>
      </c>
      <c r="I4" s="32">
        <v>315361.1214</v>
      </c>
      <c r="J4" s="33">
        <v>1549.6860999999999</v>
      </c>
    </row>
    <row r="5" spans="1:10" x14ac:dyDescent="0.25">
      <c r="A5" s="216"/>
      <c r="B5" s="34" t="s">
        <v>174</v>
      </c>
      <c r="C5" s="34" t="s">
        <v>250</v>
      </c>
      <c r="D5" s="35">
        <v>35</v>
      </c>
      <c r="E5" s="36">
        <v>54239.013599999998</v>
      </c>
      <c r="F5" s="35">
        <v>21</v>
      </c>
      <c r="G5" s="36">
        <v>23417.15</v>
      </c>
      <c r="H5" s="35">
        <v>41</v>
      </c>
      <c r="I5" s="36">
        <v>63537.1302</v>
      </c>
      <c r="J5" s="37">
        <v>1549.6860999999999</v>
      </c>
    </row>
    <row r="6" spans="1:10" x14ac:dyDescent="0.25">
      <c r="A6" s="216"/>
      <c r="B6" s="34" t="s">
        <v>174</v>
      </c>
      <c r="C6" s="34" t="s">
        <v>271</v>
      </c>
      <c r="D6" s="35">
        <v>0</v>
      </c>
      <c r="E6" s="36">
        <v>0</v>
      </c>
      <c r="F6" s="35">
        <v>1</v>
      </c>
      <c r="G6" s="36">
        <v>428.64</v>
      </c>
      <c r="H6" s="35">
        <v>0</v>
      </c>
      <c r="I6" s="36">
        <v>0</v>
      </c>
      <c r="J6" s="37">
        <v>2354.0700000000002</v>
      </c>
    </row>
    <row r="7" spans="1:10" x14ac:dyDescent="0.25">
      <c r="A7" s="216"/>
      <c r="B7" s="34" t="s">
        <v>174</v>
      </c>
      <c r="C7" s="34" t="s">
        <v>272</v>
      </c>
      <c r="D7" s="35">
        <v>0</v>
      </c>
      <c r="E7" s="36">
        <v>0</v>
      </c>
      <c r="F7" s="35">
        <v>2</v>
      </c>
      <c r="G7" s="36">
        <v>4081.45</v>
      </c>
      <c r="H7" s="35">
        <v>0</v>
      </c>
      <c r="I7" s="36">
        <v>0</v>
      </c>
      <c r="J7" s="37">
        <v>2168.9144999999999</v>
      </c>
    </row>
    <row r="8" spans="1:10" x14ac:dyDescent="0.25">
      <c r="A8" s="216"/>
      <c r="B8" s="34" t="s">
        <v>175</v>
      </c>
      <c r="C8" s="34" t="s">
        <v>250</v>
      </c>
      <c r="D8" s="35">
        <v>25.000000000000004</v>
      </c>
      <c r="E8" s="36">
        <v>38742.152399999999</v>
      </c>
      <c r="F8" s="35">
        <v>39</v>
      </c>
      <c r="G8" s="36">
        <v>38949.760000000002</v>
      </c>
      <c r="H8" s="35">
        <v>29.500000000000004</v>
      </c>
      <c r="I8" s="36">
        <v>45715.74</v>
      </c>
      <c r="J8" s="37">
        <v>1549.6860999999999</v>
      </c>
    </row>
    <row r="9" spans="1:10" x14ac:dyDescent="0.25">
      <c r="A9" s="216"/>
      <c r="B9" s="34" t="s">
        <v>175</v>
      </c>
      <c r="C9" s="34" t="s">
        <v>272</v>
      </c>
      <c r="D9" s="35">
        <v>16.5</v>
      </c>
      <c r="E9" s="36">
        <v>35787.089399999997</v>
      </c>
      <c r="F9" s="35">
        <v>4</v>
      </c>
      <c r="G9" s="36">
        <v>8540.25</v>
      </c>
      <c r="H9" s="35">
        <v>19.5</v>
      </c>
      <c r="I9" s="36">
        <v>42293.832600000002</v>
      </c>
      <c r="J9" s="37">
        <v>2168.9144999999999</v>
      </c>
    </row>
    <row r="10" spans="1:10" x14ac:dyDescent="0.25">
      <c r="A10" s="216"/>
      <c r="B10" s="34" t="s">
        <v>176</v>
      </c>
      <c r="C10" s="34" t="s">
        <v>250</v>
      </c>
      <c r="D10" s="35">
        <v>6</v>
      </c>
      <c r="E10" s="36">
        <v>9298.1165999999994</v>
      </c>
      <c r="F10" s="35">
        <v>1</v>
      </c>
      <c r="G10" s="36">
        <v>3161.19</v>
      </c>
      <c r="H10" s="35">
        <v>7.0000000000000009</v>
      </c>
      <c r="I10" s="36">
        <v>10847.802600000001</v>
      </c>
      <c r="J10" s="37">
        <v>1549.6860999999999</v>
      </c>
    </row>
    <row r="11" spans="1:10" x14ac:dyDescent="0.25">
      <c r="A11" s="216"/>
      <c r="B11" s="34" t="s">
        <v>177</v>
      </c>
      <c r="C11" s="34" t="s">
        <v>250</v>
      </c>
      <c r="D11" s="35">
        <v>11.5</v>
      </c>
      <c r="E11" s="36">
        <v>17821.390200000002</v>
      </c>
      <c r="F11" s="35">
        <v>11</v>
      </c>
      <c r="G11" s="36">
        <v>11959.3</v>
      </c>
      <c r="H11" s="35">
        <v>13.5</v>
      </c>
      <c r="I11" s="36">
        <v>20920.762200000001</v>
      </c>
      <c r="J11" s="37">
        <v>1549.6860999999999</v>
      </c>
    </row>
    <row r="12" spans="1:10" x14ac:dyDescent="0.25">
      <c r="A12" s="216"/>
      <c r="B12" s="34" t="s">
        <v>177</v>
      </c>
      <c r="C12" s="34" t="s">
        <v>253</v>
      </c>
      <c r="D12" s="35">
        <v>0</v>
      </c>
      <c r="E12" s="36">
        <v>0</v>
      </c>
      <c r="F12" s="35">
        <v>1</v>
      </c>
      <c r="G12" s="36">
        <v>2348.42</v>
      </c>
      <c r="H12" s="35">
        <v>0</v>
      </c>
      <c r="I12" s="36">
        <v>0</v>
      </c>
      <c r="J12" s="37">
        <v>1189.0127</v>
      </c>
    </row>
    <row r="13" spans="1:10" x14ac:dyDescent="0.25">
      <c r="A13" s="216"/>
      <c r="B13" s="34" t="s">
        <v>178</v>
      </c>
      <c r="C13" s="34" t="s">
        <v>250</v>
      </c>
      <c r="D13" s="35">
        <v>8.5</v>
      </c>
      <c r="E13" s="36">
        <v>13172.3316</v>
      </c>
      <c r="F13" s="35">
        <v>7</v>
      </c>
      <c r="G13" s="36">
        <v>7909.17</v>
      </c>
      <c r="H13" s="35">
        <v>10</v>
      </c>
      <c r="I13" s="36">
        <v>15496.861199999999</v>
      </c>
      <c r="J13" s="37">
        <v>1549.6860999999999</v>
      </c>
    </row>
    <row r="14" spans="1:10" x14ac:dyDescent="0.25">
      <c r="A14" s="216"/>
      <c r="B14" s="34" t="s">
        <v>179</v>
      </c>
      <c r="C14" s="34" t="s">
        <v>250</v>
      </c>
      <c r="D14" s="35">
        <v>7.0000000000000009</v>
      </c>
      <c r="E14" s="36">
        <v>10847.802600000001</v>
      </c>
      <c r="F14" s="35">
        <v>2</v>
      </c>
      <c r="G14" s="36">
        <v>957.46</v>
      </c>
      <c r="H14" s="35">
        <v>8.5</v>
      </c>
      <c r="I14" s="36">
        <v>13172.3316</v>
      </c>
      <c r="J14" s="37">
        <v>1549.6860999999999</v>
      </c>
    </row>
    <row r="15" spans="1:10" ht="15.75" thickBot="1" x14ac:dyDescent="0.3">
      <c r="A15" s="217"/>
      <c r="B15" s="38" t="s">
        <v>180</v>
      </c>
      <c r="C15" s="38" t="s">
        <v>250</v>
      </c>
      <c r="D15" s="39">
        <v>14.000000000000002</v>
      </c>
      <c r="E15" s="40">
        <v>21695.605200000002</v>
      </c>
      <c r="F15" s="39">
        <v>15</v>
      </c>
      <c r="G15" s="40">
        <v>26098.45</v>
      </c>
      <c r="H15" s="39">
        <v>16.5</v>
      </c>
      <c r="I15" s="40">
        <v>25569.820800000001</v>
      </c>
      <c r="J15" s="41">
        <v>1549.6860999999999</v>
      </c>
    </row>
    <row r="16" spans="1:10" x14ac:dyDescent="0.25">
      <c r="A16" s="215" t="s">
        <v>65</v>
      </c>
      <c r="B16" s="30" t="s">
        <v>181</v>
      </c>
      <c r="C16" s="30" t="s">
        <v>250</v>
      </c>
      <c r="D16" s="31">
        <v>9</v>
      </c>
      <c r="E16" s="32">
        <v>13947.1746</v>
      </c>
      <c r="F16" s="31">
        <v>4</v>
      </c>
      <c r="G16" s="32">
        <v>3483.22</v>
      </c>
      <c r="H16" s="31">
        <v>10.5</v>
      </c>
      <c r="I16" s="32">
        <v>16271.7042</v>
      </c>
      <c r="J16" s="33">
        <v>1549.6860999999999</v>
      </c>
    </row>
    <row r="17" spans="1:10" x14ac:dyDescent="0.25">
      <c r="A17" s="216"/>
      <c r="B17" s="34" t="s">
        <v>182</v>
      </c>
      <c r="C17" s="34" t="s">
        <v>250</v>
      </c>
      <c r="D17" s="35">
        <v>22</v>
      </c>
      <c r="E17" s="36">
        <v>34093.094400000002</v>
      </c>
      <c r="F17" s="35">
        <v>7</v>
      </c>
      <c r="G17" s="36">
        <v>11240.7</v>
      </c>
      <c r="H17" s="35">
        <v>25.999999999999996</v>
      </c>
      <c r="I17" s="36">
        <v>40291.838400000001</v>
      </c>
      <c r="J17" s="37">
        <v>1549.6860999999999</v>
      </c>
    </row>
    <row r="18" spans="1:10" ht="15.75" thickBot="1" x14ac:dyDescent="0.3">
      <c r="A18" s="217"/>
      <c r="B18" s="38" t="s">
        <v>182</v>
      </c>
      <c r="C18" s="38" t="s">
        <v>252</v>
      </c>
      <c r="D18" s="39">
        <v>0</v>
      </c>
      <c r="E18" s="40">
        <v>0</v>
      </c>
      <c r="F18" s="39">
        <v>4</v>
      </c>
      <c r="G18" s="40">
        <v>1722.56</v>
      </c>
      <c r="H18" s="39">
        <v>0</v>
      </c>
      <c r="I18" s="40">
        <v>0</v>
      </c>
      <c r="J18" s="41">
        <v>2354.0700000000002</v>
      </c>
    </row>
    <row r="19" spans="1:10" s="16" customFormat="1" x14ac:dyDescent="0.25">
      <c r="A19" s="45"/>
      <c r="B19" s="42"/>
      <c r="C19" s="42"/>
      <c r="D19" s="42"/>
      <c r="E19" s="42"/>
      <c r="F19" s="43"/>
      <c r="G19" s="44"/>
      <c r="H19" s="43"/>
      <c r="I19" s="44"/>
      <c r="J19" s="44"/>
    </row>
    <row r="20" spans="1:10" s="16" customFormat="1" ht="15.75" thickBot="1" x14ac:dyDescent="0.3">
      <c r="A20" s="45"/>
      <c r="B20" s="42"/>
      <c r="C20" s="42"/>
      <c r="D20" s="42"/>
      <c r="E20" s="42"/>
      <c r="F20" s="43"/>
      <c r="G20" s="44"/>
      <c r="H20" s="43"/>
      <c r="I20" s="44"/>
      <c r="J20" s="43"/>
    </row>
    <row r="21" spans="1:10" s="16" customFormat="1" ht="15.75" thickBot="1" x14ac:dyDescent="0.3">
      <c r="A21" s="213">
        <v>40602</v>
      </c>
      <c r="B21" s="213"/>
      <c r="C21" s="213"/>
      <c r="D21" s="213"/>
      <c r="E21" s="213"/>
      <c r="F21" s="213"/>
      <c r="G21" s="213"/>
      <c r="H21" s="213"/>
      <c r="I21" s="213"/>
      <c r="J21" s="213"/>
    </row>
    <row r="22" spans="1:10" s="16" customFormat="1" ht="15.75" thickBot="1" x14ac:dyDescent="0.3">
      <c r="A22" s="213" t="s">
        <v>153</v>
      </c>
      <c r="B22" s="213"/>
      <c r="C22" s="213"/>
      <c r="D22" s="213"/>
      <c r="E22" s="213"/>
      <c r="F22" s="213"/>
      <c r="G22" s="213"/>
      <c r="H22" s="213"/>
      <c r="I22" s="213"/>
      <c r="J22" s="213"/>
    </row>
    <row r="23" spans="1:10" s="16" customFormat="1" ht="32.25" thickBot="1" x14ac:dyDescent="0.3">
      <c r="A23" s="20" t="s">
        <v>165</v>
      </c>
      <c r="B23" s="20" t="s">
        <v>166</v>
      </c>
      <c r="C23" s="20" t="s">
        <v>167</v>
      </c>
      <c r="D23" s="20" t="s">
        <v>275</v>
      </c>
      <c r="E23" s="20" t="s">
        <v>169</v>
      </c>
      <c r="F23" s="20" t="s">
        <v>270</v>
      </c>
      <c r="G23" s="20" t="s">
        <v>168</v>
      </c>
      <c r="H23" s="20" t="s">
        <v>170</v>
      </c>
      <c r="I23" s="20" t="s">
        <v>171</v>
      </c>
      <c r="J23" s="20" t="s">
        <v>172</v>
      </c>
    </row>
    <row r="24" spans="1:10" x14ac:dyDescent="0.25">
      <c r="A24" s="215" t="s">
        <v>48</v>
      </c>
      <c r="B24" s="30" t="s">
        <v>183</v>
      </c>
      <c r="C24" s="30" t="s">
        <v>255</v>
      </c>
      <c r="D24" s="31">
        <v>7.0000000000000009</v>
      </c>
      <c r="E24" s="32">
        <v>5900.4222</v>
      </c>
      <c r="F24" s="31">
        <v>3</v>
      </c>
      <c r="G24" s="32">
        <v>2195.5</v>
      </c>
      <c r="H24" s="31">
        <v>7.9999999999999991</v>
      </c>
      <c r="I24" s="32">
        <v>6743.34</v>
      </c>
      <c r="J24" s="33">
        <v>842.91750000000002</v>
      </c>
    </row>
    <row r="25" spans="1:10" x14ac:dyDescent="0.25">
      <c r="A25" s="216"/>
      <c r="B25" s="34" t="s">
        <v>183</v>
      </c>
      <c r="C25" s="34" t="s">
        <v>250</v>
      </c>
      <c r="D25" s="35">
        <v>0</v>
      </c>
      <c r="E25" s="36">
        <v>0</v>
      </c>
      <c r="F25" s="35">
        <v>4</v>
      </c>
      <c r="G25" s="36">
        <v>3349.41</v>
      </c>
      <c r="H25" s="35">
        <v>0</v>
      </c>
      <c r="I25" s="36">
        <v>0</v>
      </c>
      <c r="J25" s="37">
        <v>1549.6860999999999</v>
      </c>
    </row>
    <row r="26" spans="1:10" x14ac:dyDescent="0.25">
      <c r="A26" s="216"/>
      <c r="B26" s="34" t="s">
        <v>183</v>
      </c>
      <c r="C26" s="34" t="s">
        <v>251</v>
      </c>
      <c r="D26" s="35">
        <v>5</v>
      </c>
      <c r="E26" s="36">
        <v>7504.2659999999996</v>
      </c>
      <c r="F26" s="35">
        <v>0</v>
      </c>
      <c r="G26" s="36">
        <v>0</v>
      </c>
      <c r="H26" s="35">
        <v>6</v>
      </c>
      <c r="I26" s="36">
        <v>9005.1191999999992</v>
      </c>
      <c r="J26" s="37">
        <v>1500.8532</v>
      </c>
    </row>
    <row r="27" spans="1:10" x14ac:dyDescent="0.25">
      <c r="A27" s="216"/>
      <c r="B27" s="34" t="s">
        <v>184</v>
      </c>
      <c r="C27" s="34" t="s">
        <v>255</v>
      </c>
      <c r="D27" s="35">
        <v>9</v>
      </c>
      <c r="E27" s="36">
        <v>7586.2578000000003</v>
      </c>
      <c r="F27" s="35">
        <v>0</v>
      </c>
      <c r="G27" s="36">
        <v>0</v>
      </c>
      <c r="H27" s="35">
        <v>10.5</v>
      </c>
      <c r="I27" s="36">
        <v>8850.6335999999992</v>
      </c>
      <c r="J27" s="37">
        <v>842.91750000000002</v>
      </c>
    </row>
    <row r="28" spans="1:10" x14ac:dyDescent="0.25">
      <c r="A28" s="216"/>
      <c r="B28" s="34" t="s">
        <v>184</v>
      </c>
      <c r="C28" s="34" t="s">
        <v>250</v>
      </c>
      <c r="D28" s="35">
        <v>6</v>
      </c>
      <c r="E28" s="36">
        <v>9298.1165999999994</v>
      </c>
      <c r="F28" s="35">
        <v>11</v>
      </c>
      <c r="G28" s="36">
        <v>10176.06</v>
      </c>
      <c r="H28" s="35">
        <v>7.0000000000000009</v>
      </c>
      <c r="I28" s="36">
        <v>10847.802600000001</v>
      </c>
      <c r="J28" s="37">
        <v>1549.6860999999999</v>
      </c>
    </row>
    <row r="29" spans="1:10" x14ac:dyDescent="0.25">
      <c r="A29" s="216"/>
      <c r="B29" s="34" t="s">
        <v>185</v>
      </c>
      <c r="C29" s="34" t="s">
        <v>255</v>
      </c>
      <c r="D29" s="35">
        <v>7.0000000000000009</v>
      </c>
      <c r="E29" s="36">
        <v>5900.4222</v>
      </c>
      <c r="F29" s="35">
        <v>0</v>
      </c>
      <c r="G29" s="36">
        <v>0</v>
      </c>
      <c r="H29" s="35">
        <v>7.9999999999999991</v>
      </c>
      <c r="I29" s="36">
        <v>6743.34</v>
      </c>
      <c r="J29" s="37">
        <v>842.91750000000002</v>
      </c>
    </row>
    <row r="30" spans="1:10" x14ac:dyDescent="0.25">
      <c r="A30" s="216"/>
      <c r="B30" s="34" t="s">
        <v>185</v>
      </c>
      <c r="C30" s="34" t="s">
        <v>250</v>
      </c>
      <c r="D30" s="35">
        <v>0</v>
      </c>
      <c r="E30" s="36">
        <v>0</v>
      </c>
      <c r="F30" s="35">
        <v>2</v>
      </c>
      <c r="G30" s="36">
        <v>2762.22</v>
      </c>
      <c r="H30" s="35">
        <v>0</v>
      </c>
      <c r="I30" s="36">
        <v>0</v>
      </c>
      <c r="J30" s="37">
        <v>1549.6860999999999</v>
      </c>
    </row>
    <row r="31" spans="1:10" x14ac:dyDescent="0.25">
      <c r="A31" s="216"/>
      <c r="B31" s="34" t="s">
        <v>185</v>
      </c>
      <c r="C31" s="34" t="s">
        <v>251</v>
      </c>
      <c r="D31" s="35">
        <v>5</v>
      </c>
      <c r="E31" s="36">
        <v>7504.2659999999996</v>
      </c>
      <c r="F31" s="35">
        <v>1</v>
      </c>
      <c r="G31" s="36">
        <v>1821.95</v>
      </c>
      <c r="H31" s="35">
        <v>6</v>
      </c>
      <c r="I31" s="36">
        <v>9005.1191999999992</v>
      </c>
      <c r="J31" s="37">
        <v>1500.8532</v>
      </c>
    </row>
    <row r="32" spans="1:10" x14ac:dyDescent="0.25">
      <c r="A32" s="216"/>
      <c r="B32" s="34" t="s">
        <v>185</v>
      </c>
      <c r="C32" s="34" t="s">
        <v>256</v>
      </c>
      <c r="D32" s="35">
        <v>0</v>
      </c>
      <c r="E32" s="36">
        <v>0</v>
      </c>
      <c r="F32" s="35">
        <v>1</v>
      </c>
      <c r="G32" s="36">
        <v>2510.2600000000002</v>
      </c>
      <c r="H32" s="35">
        <v>0</v>
      </c>
      <c r="I32" s="36">
        <v>0</v>
      </c>
      <c r="J32" s="37">
        <v>1551.1438000000001</v>
      </c>
    </row>
    <row r="33" spans="1:10" s="16" customFormat="1" x14ac:dyDescent="0.25">
      <c r="A33" s="45"/>
      <c r="B33" s="42"/>
      <c r="C33" s="42"/>
      <c r="D33" s="42"/>
      <c r="E33" s="42"/>
      <c r="F33" s="43"/>
      <c r="G33" s="44"/>
      <c r="H33" s="43"/>
      <c r="I33" s="44"/>
      <c r="J33" s="44"/>
    </row>
    <row r="34" spans="1:10" s="16" customFormat="1" ht="15.75" thickBot="1" x14ac:dyDescent="0.3">
      <c r="A34" s="45"/>
      <c r="B34" s="42"/>
      <c r="C34" s="42"/>
      <c r="D34" s="42"/>
      <c r="E34" s="42"/>
      <c r="F34" s="43"/>
      <c r="G34" s="44"/>
      <c r="H34" s="43"/>
      <c r="I34" s="44"/>
      <c r="J34" s="44"/>
    </row>
    <row r="35" spans="1:10" s="16" customFormat="1" ht="15.75" thickBot="1" x14ac:dyDescent="0.3">
      <c r="A35" s="213">
        <v>40602</v>
      </c>
      <c r="B35" s="213"/>
      <c r="C35" s="213"/>
      <c r="D35" s="213"/>
      <c r="E35" s="213"/>
      <c r="F35" s="213"/>
      <c r="G35" s="213"/>
      <c r="H35" s="213"/>
      <c r="I35" s="213"/>
      <c r="J35" s="213"/>
    </row>
    <row r="36" spans="1:10" s="16" customFormat="1" ht="15.75" thickBot="1" x14ac:dyDescent="0.3">
      <c r="A36" s="213" t="s">
        <v>154</v>
      </c>
      <c r="B36" s="213"/>
      <c r="C36" s="213"/>
      <c r="D36" s="213"/>
      <c r="E36" s="213"/>
      <c r="F36" s="213"/>
      <c r="G36" s="213"/>
      <c r="H36" s="213"/>
      <c r="I36" s="213"/>
      <c r="J36" s="213"/>
    </row>
    <row r="37" spans="1:10" s="16" customFormat="1" ht="32.25" thickBot="1" x14ac:dyDescent="0.3">
      <c r="A37" s="20" t="s">
        <v>165</v>
      </c>
      <c r="B37" s="20" t="s">
        <v>166</v>
      </c>
      <c r="C37" s="20" t="s">
        <v>167</v>
      </c>
      <c r="D37" s="20" t="s">
        <v>275</v>
      </c>
      <c r="E37" s="20" t="s">
        <v>169</v>
      </c>
      <c r="F37" s="20" t="s">
        <v>270</v>
      </c>
      <c r="G37" s="20" t="s">
        <v>168</v>
      </c>
      <c r="H37" s="20" t="s">
        <v>170</v>
      </c>
      <c r="I37" s="20" t="s">
        <v>171</v>
      </c>
      <c r="J37" s="20" t="s">
        <v>172</v>
      </c>
    </row>
    <row r="38" spans="1:10" x14ac:dyDescent="0.25">
      <c r="A38" s="215" t="s">
        <v>67</v>
      </c>
      <c r="B38" s="30" t="s">
        <v>186</v>
      </c>
      <c r="C38" s="30" t="s">
        <v>250</v>
      </c>
      <c r="D38" s="31">
        <v>9</v>
      </c>
      <c r="E38" s="32">
        <v>13947.1746</v>
      </c>
      <c r="F38" s="31">
        <v>2</v>
      </c>
      <c r="G38" s="32">
        <v>857.28</v>
      </c>
      <c r="H38" s="31">
        <v>10.5</v>
      </c>
      <c r="I38" s="32">
        <v>16271.7042</v>
      </c>
      <c r="J38" s="33">
        <v>1549.6860999999999</v>
      </c>
    </row>
    <row r="39" spans="1:10" ht="15.75" thickBot="1" x14ac:dyDescent="0.3">
      <c r="A39" s="217"/>
      <c r="B39" s="38" t="s">
        <v>187</v>
      </c>
      <c r="C39" s="38" t="s">
        <v>250</v>
      </c>
      <c r="D39" s="39">
        <v>6.4999999999999991</v>
      </c>
      <c r="E39" s="40">
        <v>10072.9596</v>
      </c>
      <c r="F39" s="39">
        <v>5</v>
      </c>
      <c r="G39" s="40">
        <v>3922.53</v>
      </c>
      <c r="H39" s="39">
        <v>7.5</v>
      </c>
      <c r="I39" s="40">
        <v>11622.6456</v>
      </c>
      <c r="J39" s="41">
        <v>1549.6860999999999</v>
      </c>
    </row>
    <row r="40" spans="1:10" s="16" customFormat="1" x14ac:dyDescent="0.25">
      <c r="A40" s="45"/>
      <c r="B40" s="42"/>
      <c r="C40" s="42"/>
      <c r="D40" s="42"/>
      <c r="E40" s="42"/>
      <c r="F40" s="43"/>
      <c r="G40" s="44"/>
      <c r="H40" s="43"/>
      <c r="I40" s="44"/>
      <c r="J40" s="43"/>
    </row>
    <row r="41" spans="1:10" s="16" customFormat="1" ht="15.75" thickBot="1" x14ac:dyDescent="0.3">
      <c r="A41" s="45"/>
      <c r="B41" s="42"/>
      <c r="C41" s="42"/>
      <c r="D41" s="42"/>
      <c r="E41" s="42"/>
      <c r="F41" s="43"/>
      <c r="G41" s="44"/>
      <c r="H41" s="43"/>
      <c r="I41" s="44"/>
      <c r="J41" s="43"/>
    </row>
    <row r="42" spans="1:10" s="16" customFormat="1" ht="15.75" thickBot="1" x14ac:dyDescent="0.3">
      <c r="A42" s="213">
        <v>40602</v>
      </c>
      <c r="B42" s="213"/>
      <c r="C42" s="213"/>
      <c r="D42" s="213"/>
      <c r="E42" s="213"/>
      <c r="F42" s="213"/>
      <c r="G42" s="213"/>
      <c r="H42" s="213"/>
      <c r="I42" s="213"/>
      <c r="J42" s="213"/>
    </row>
    <row r="43" spans="1:10" s="16" customFormat="1" ht="15.75" thickBot="1" x14ac:dyDescent="0.3">
      <c r="A43" s="213" t="s">
        <v>155</v>
      </c>
      <c r="B43" s="213"/>
      <c r="C43" s="213"/>
      <c r="D43" s="213"/>
      <c r="E43" s="213"/>
      <c r="F43" s="213"/>
      <c r="G43" s="213"/>
      <c r="H43" s="213"/>
      <c r="I43" s="213"/>
      <c r="J43" s="213"/>
    </row>
    <row r="44" spans="1:10" s="16" customFormat="1" ht="32.25" thickBot="1" x14ac:dyDescent="0.3">
      <c r="A44" s="20" t="s">
        <v>165</v>
      </c>
      <c r="B44" s="20" t="s">
        <v>166</v>
      </c>
      <c r="C44" s="20" t="s">
        <v>167</v>
      </c>
      <c r="D44" s="20" t="s">
        <v>275</v>
      </c>
      <c r="E44" s="20" t="s">
        <v>169</v>
      </c>
      <c r="F44" s="20" t="s">
        <v>270</v>
      </c>
      <c r="G44" s="20" t="s">
        <v>168</v>
      </c>
      <c r="H44" s="20" t="s">
        <v>170</v>
      </c>
      <c r="I44" s="20" t="s">
        <v>171</v>
      </c>
      <c r="J44" s="20" t="s">
        <v>172</v>
      </c>
    </row>
    <row r="45" spans="1:10" ht="30" x14ac:dyDescent="0.25">
      <c r="A45" s="215" t="s">
        <v>82</v>
      </c>
      <c r="B45" s="30" t="s">
        <v>188</v>
      </c>
      <c r="C45" s="30" t="s">
        <v>258</v>
      </c>
      <c r="D45" s="31">
        <v>21.5</v>
      </c>
      <c r="E45" s="32">
        <v>9987.8250000000007</v>
      </c>
      <c r="F45" s="31">
        <v>28</v>
      </c>
      <c r="G45" s="32">
        <v>12253.19</v>
      </c>
      <c r="H45" s="31">
        <v>25.5</v>
      </c>
      <c r="I45" s="32">
        <v>11846.025</v>
      </c>
      <c r="J45" s="33">
        <v>464.55</v>
      </c>
    </row>
    <row r="46" spans="1:10" x14ac:dyDescent="0.25">
      <c r="A46" s="216"/>
      <c r="B46" s="34" t="s">
        <v>188</v>
      </c>
      <c r="C46" s="34" t="s">
        <v>253</v>
      </c>
      <c r="D46" s="35">
        <v>0</v>
      </c>
      <c r="E46" s="36">
        <v>0</v>
      </c>
      <c r="F46" s="35">
        <v>1</v>
      </c>
      <c r="G46" s="36">
        <v>2747</v>
      </c>
      <c r="H46" s="35">
        <v>0</v>
      </c>
      <c r="I46" s="36">
        <v>0</v>
      </c>
      <c r="J46" s="37">
        <v>1189.0127</v>
      </c>
    </row>
    <row r="47" spans="1:10" ht="30" x14ac:dyDescent="0.25">
      <c r="A47" s="216"/>
      <c r="B47" s="34" t="s">
        <v>189</v>
      </c>
      <c r="C47" s="34" t="s">
        <v>258</v>
      </c>
      <c r="D47" s="35">
        <v>3.5000000000000004</v>
      </c>
      <c r="E47" s="36">
        <v>1625.925</v>
      </c>
      <c r="F47" s="35">
        <v>4</v>
      </c>
      <c r="G47" s="36">
        <v>1714.56</v>
      </c>
      <c r="H47" s="35">
        <v>3.9999999999999996</v>
      </c>
      <c r="I47" s="36">
        <v>1858.2</v>
      </c>
      <c r="J47" s="37">
        <v>464.55</v>
      </c>
    </row>
    <row r="48" spans="1:10" ht="30" x14ac:dyDescent="0.25">
      <c r="A48" s="216"/>
      <c r="B48" s="34" t="s">
        <v>190</v>
      </c>
      <c r="C48" s="34" t="s">
        <v>258</v>
      </c>
      <c r="D48" s="35">
        <v>5.5</v>
      </c>
      <c r="E48" s="36">
        <v>2555.0250000000001</v>
      </c>
      <c r="F48" s="35">
        <v>0</v>
      </c>
      <c r="G48" s="36">
        <v>0</v>
      </c>
      <c r="H48" s="35">
        <v>6.4999999999999991</v>
      </c>
      <c r="I48" s="36">
        <v>3019.5749999999998</v>
      </c>
      <c r="J48" s="37">
        <v>464.55</v>
      </c>
    </row>
    <row r="49" spans="1:10" x14ac:dyDescent="0.25">
      <c r="A49" s="216"/>
      <c r="B49" s="34" t="s">
        <v>191</v>
      </c>
      <c r="C49" s="34" t="s">
        <v>250</v>
      </c>
      <c r="D49" s="35">
        <v>0</v>
      </c>
      <c r="E49" s="36">
        <v>0</v>
      </c>
      <c r="F49" s="35">
        <v>2</v>
      </c>
      <c r="G49" s="36">
        <v>5467.1</v>
      </c>
      <c r="H49" s="35">
        <v>0</v>
      </c>
      <c r="I49" s="36">
        <v>0</v>
      </c>
      <c r="J49" s="37">
        <v>1549.6860999999999</v>
      </c>
    </row>
    <row r="50" spans="1:10" ht="30.75" thickBot="1" x14ac:dyDescent="0.3">
      <c r="A50" s="217"/>
      <c r="B50" s="38" t="s">
        <v>191</v>
      </c>
      <c r="C50" s="38" t="s">
        <v>258</v>
      </c>
      <c r="D50" s="39">
        <v>4.5</v>
      </c>
      <c r="E50" s="40">
        <v>2090.4749999999999</v>
      </c>
      <c r="F50" s="39">
        <v>2</v>
      </c>
      <c r="G50" s="40">
        <v>905.28</v>
      </c>
      <c r="H50" s="39">
        <v>5.5</v>
      </c>
      <c r="I50" s="40">
        <v>2555.0250000000001</v>
      </c>
      <c r="J50" s="41">
        <v>464.55</v>
      </c>
    </row>
    <row r="51" spans="1:10" x14ac:dyDescent="0.25">
      <c r="A51" s="215" t="s">
        <v>55</v>
      </c>
      <c r="B51" s="30" t="s">
        <v>192</v>
      </c>
      <c r="C51" s="30" t="s">
        <v>253</v>
      </c>
      <c r="D51" s="31">
        <v>10</v>
      </c>
      <c r="E51" s="32">
        <v>11890.1268</v>
      </c>
      <c r="F51" s="31">
        <v>48</v>
      </c>
      <c r="G51" s="32">
        <v>69704.350000000006</v>
      </c>
      <c r="H51" s="31">
        <v>12</v>
      </c>
      <c r="I51" s="32">
        <v>14268.152400000001</v>
      </c>
      <c r="J51" s="33">
        <v>1189.0127</v>
      </c>
    </row>
    <row r="52" spans="1:10" x14ac:dyDescent="0.25">
      <c r="A52" s="216"/>
      <c r="B52" s="34" t="s">
        <v>192</v>
      </c>
      <c r="C52" s="34" t="s">
        <v>259</v>
      </c>
      <c r="D52" s="35">
        <v>0</v>
      </c>
      <c r="E52" s="36">
        <v>0</v>
      </c>
      <c r="F52" s="35">
        <v>1</v>
      </c>
      <c r="G52" s="36">
        <v>428.64</v>
      </c>
      <c r="H52" s="35">
        <v>0</v>
      </c>
      <c r="I52" s="36">
        <v>0</v>
      </c>
      <c r="J52" s="37">
        <v>923.35590000000002</v>
      </c>
    </row>
    <row r="53" spans="1:10" x14ac:dyDescent="0.25">
      <c r="A53" s="216"/>
      <c r="B53" s="34" t="s">
        <v>193</v>
      </c>
      <c r="C53" s="34" t="s">
        <v>253</v>
      </c>
      <c r="D53" s="35">
        <v>11.5</v>
      </c>
      <c r="E53" s="36">
        <v>13673.646000000001</v>
      </c>
      <c r="F53" s="35">
        <v>25</v>
      </c>
      <c r="G53" s="36">
        <v>24346.36</v>
      </c>
      <c r="H53" s="35">
        <v>13.5</v>
      </c>
      <c r="I53" s="36">
        <v>16051.6716</v>
      </c>
      <c r="J53" s="37">
        <v>1189.0127</v>
      </c>
    </row>
    <row r="54" spans="1:10" x14ac:dyDescent="0.25">
      <c r="A54" s="216"/>
      <c r="B54" s="34" t="s">
        <v>194</v>
      </c>
      <c r="C54" s="34" t="s">
        <v>250</v>
      </c>
      <c r="D54" s="35">
        <v>0</v>
      </c>
      <c r="E54" s="36">
        <v>0</v>
      </c>
      <c r="F54" s="35">
        <v>1</v>
      </c>
      <c r="G54" s="36">
        <v>805.68</v>
      </c>
      <c r="H54" s="35">
        <v>0</v>
      </c>
      <c r="I54" s="36">
        <v>0</v>
      </c>
      <c r="J54" s="37">
        <v>1549.6860999999999</v>
      </c>
    </row>
    <row r="55" spans="1:10" ht="15.75" thickBot="1" x14ac:dyDescent="0.3">
      <c r="A55" s="217"/>
      <c r="B55" s="38" t="s">
        <v>194</v>
      </c>
      <c r="C55" s="38" t="s">
        <v>253</v>
      </c>
      <c r="D55" s="39">
        <v>19.5</v>
      </c>
      <c r="E55" s="40">
        <v>23185.747800000001</v>
      </c>
      <c r="F55" s="39">
        <v>38</v>
      </c>
      <c r="G55" s="40">
        <v>49604.27</v>
      </c>
      <c r="H55" s="39">
        <v>23</v>
      </c>
      <c r="I55" s="40">
        <v>27347.292000000001</v>
      </c>
      <c r="J55" s="41">
        <v>1189.0127</v>
      </c>
    </row>
    <row r="56" spans="1:10" s="16" customFormat="1" x14ac:dyDescent="0.25">
      <c r="A56" s="45"/>
      <c r="B56" s="42"/>
      <c r="C56" s="42"/>
      <c r="D56" s="42"/>
      <c r="E56" s="42"/>
      <c r="F56" s="43"/>
      <c r="G56" s="44"/>
      <c r="H56" s="43"/>
      <c r="I56" s="44"/>
      <c r="J56" s="43"/>
    </row>
    <row r="57" spans="1:10" s="16" customFormat="1" ht="15.75" thickBot="1" x14ac:dyDescent="0.3">
      <c r="A57" s="45"/>
      <c r="B57" s="42"/>
      <c r="C57" s="42"/>
      <c r="D57" s="42"/>
      <c r="E57" s="42"/>
      <c r="F57" s="43"/>
      <c r="G57" s="44"/>
      <c r="H57" s="43"/>
      <c r="I57" s="44"/>
      <c r="J57" s="43"/>
    </row>
    <row r="58" spans="1:10" s="16" customFormat="1" ht="15.75" thickBot="1" x14ac:dyDescent="0.3">
      <c r="A58" s="213">
        <v>40602</v>
      </c>
      <c r="B58" s="213"/>
      <c r="C58" s="213"/>
      <c r="D58" s="213"/>
      <c r="E58" s="213"/>
      <c r="F58" s="213"/>
      <c r="G58" s="213"/>
      <c r="H58" s="213"/>
      <c r="I58" s="213"/>
      <c r="J58" s="213"/>
    </row>
    <row r="59" spans="1:10" s="16" customFormat="1" ht="15.75" thickBot="1" x14ac:dyDescent="0.3">
      <c r="A59" s="213" t="s">
        <v>156</v>
      </c>
      <c r="B59" s="213"/>
      <c r="C59" s="213"/>
      <c r="D59" s="213"/>
      <c r="E59" s="213"/>
      <c r="F59" s="213"/>
      <c r="G59" s="213"/>
      <c r="H59" s="213"/>
      <c r="I59" s="213"/>
      <c r="J59" s="213"/>
    </row>
    <row r="60" spans="1:10" s="16" customFormat="1" ht="32.25" thickBot="1" x14ac:dyDescent="0.3">
      <c r="A60" s="20" t="s">
        <v>165</v>
      </c>
      <c r="B60" s="20" t="s">
        <v>166</v>
      </c>
      <c r="C60" s="20" t="s">
        <v>167</v>
      </c>
      <c r="D60" s="20" t="s">
        <v>275</v>
      </c>
      <c r="E60" s="20" t="s">
        <v>169</v>
      </c>
      <c r="F60" s="20" t="s">
        <v>270</v>
      </c>
      <c r="G60" s="20" t="s">
        <v>168</v>
      </c>
      <c r="H60" s="20" t="s">
        <v>170</v>
      </c>
      <c r="I60" s="20" t="s">
        <v>171</v>
      </c>
      <c r="J60" s="20" t="s">
        <v>172</v>
      </c>
    </row>
    <row r="61" spans="1:10" x14ac:dyDescent="0.25">
      <c r="A61" s="215" t="s">
        <v>90</v>
      </c>
      <c r="B61" s="30" t="s">
        <v>195</v>
      </c>
      <c r="C61" s="30" t="s">
        <v>250</v>
      </c>
      <c r="D61" s="31">
        <v>6.4999999999999991</v>
      </c>
      <c r="E61" s="32">
        <v>10072.9596</v>
      </c>
      <c r="F61" s="31">
        <v>4</v>
      </c>
      <c r="G61" s="32">
        <v>8244.0499999999993</v>
      </c>
      <c r="H61" s="31">
        <v>7.5</v>
      </c>
      <c r="I61" s="32">
        <v>11622.6456</v>
      </c>
      <c r="J61" s="33">
        <v>1549.6860999999999</v>
      </c>
    </row>
    <row r="62" spans="1:10" x14ac:dyDescent="0.25">
      <c r="A62" s="216"/>
      <c r="B62" s="34" t="s">
        <v>195</v>
      </c>
      <c r="C62" s="34" t="s">
        <v>253</v>
      </c>
      <c r="D62" s="35">
        <v>0</v>
      </c>
      <c r="E62" s="36">
        <v>0</v>
      </c>
      <c r="F62" s="35">
        <v>1</v>
      </c>
      <c r="G62" s="36">
        <v>1575.72</v>
      </c>
      <c r="H62" s="35">
        <v>0</v>
      </c>
      <c r="I62" s="36">
        <v>0</v>
      </c>
      <c r="J62" s="37">
        <v>1189.0127</v>
      </c>
    </row>
    <row r="63" spans="1:10" x14ac:dyDescent="0.25">
      <c r="A63" s="216"/>
      <c r="B63" s="34" t="s">
        <v>195</v>
      </c>
      <c r="C63" s="34" t="s">
        <v>259</v>
      </c>
      <c r="D63" s="35">
        <v>0</v>
      </c>
      <c r="E63" s="36">
        <v>0</v>
      </c>
      <c r="F63" s="35">
        <v>1</v>
      </c>
      <c r="G63" s="36">
        <v>444.64</v>
      </c>
      <c r="H63" s="35">
        <v>0</v>
      </c>
      <c r="I63" s="36">
        <v>0</v>
      </c>
      <c r="J63" s="37">
        <v>923.35590000000002</v>
      </c>
    </row>
    <row r="64" spans="1:10" x14ac:dyDescent="0.25">
      <c r="A64" s="216"/>
      <c r="B64" s="34" t="s">
        <v>195</v>
      </c>
      <c r="C64" s="34" t="s">
        <v>260</v>
      </c>
      <c r="D64" s="35">
        <v>10</v>
      </c>
      <c r="E64" s="36">
        <v>5149.9902000000002</v>
      </c>
      <c r="F64" s="35">
        <v>0</v>
      </c>
      <c r="G64" s="36">
        <v>0</v>
      </c>
      <c r="H64" s="35">
        <v>12</v>
      </c>
      <c r="I64" s="36">
        <v>6179.9880000000003</v>
      </c>
      <c r="J64" s="37">
        <v>514.99900000000002</v>
      </c>
    </row>
    <row r="65" spans="1:10" x14ac:dyDescent="0.25">
      <c r="A65" s="216"/>
      <c r="B65" s="34" t="s">
        <v>196</v>
      </c>
      <c r="C65" s="34" t="s">
        <v>250</v>
      </c>
      <c r="D65" s="35">
        <v>4.5</v>
      </c>
      <c r="E65" s="36">
        <v>6973.5875999999998</v>
      </c>
      <c r="F65" s="35">
        <v>5</v>
      </c>
      <c r="G65" s="36">
        <v>5901.25</v>
      </c>
      <c r="H65" s="35">
        <v>5.5</v>
      </c>
      <c r="I65" s="36">
        <v>8523.2736000000004</v>
      </c>
      <c r="J65" s="37">
        <v>1549.6860999999999</v>
      </c>
    </row>
    <row r="66" spans="1:10" x14ac:dyDescent="0.25">
      <c r="A66" s="216"/>
      <c r="B66" s="34" t="s">
        <v>196</v>
      </c>
      <c r="C66" s="34" t="s">
        <v>260</v>
      </c>
      <c r="D66" s="35">
        <v>7.0000000000000009</v>
      </c>
      <c r="E66" s="36">
        <v>3604.9931999999999</v>
      </c>
      <c r="F66" s="35">
        <v>5</v>
      </c>
      <c r="G66" s="36">
        <v>4316.21</v>
      </c>
      <c r="H66" s="35">
        <v>7.9999999999999991</v>
      </c>
      <c r="I66" s="36">
        <v>4119.9917999999998</v>
      </c>
      <c r="J66" s="37">
        <v>514.99900000000002</v>
      </c>
    </row>
    <row r="67" spans="1:10" x14ac:dyDescent="0.25">
      <c r="A67" s="216"/>
      <c r="B67" s="34" t="s">
        <v>197</v>
      </c>
      <c r="C67" s="34" t="s">
        <v>250</v>
      </c>
      <c r="D67" s="35">
        <v>0</v>
      </c>
      <c r="E67" s="36">
        <v>0</v>
      </c>
      <c r="F67" s="35">
        <v>2</v>
      </c>
      <c r="G67" s="36">
        <v>5240.41</v>
      </c>
      <c r="H67" s="35">
        <v>0</v>
      </c>
      <c r="I67" s="36">
        <v>0</v>
      </c>
      <c r="J67" s="37">
        <v>1549.6860999999999</v>
      </c>
    </row>
    <row r="68" spans="1:10" x14ac:dyDescent="0.25">
      <c r="A68" s="216"/>
      <c r="B68" s="34" t="s">
        <v>197</v>
      </c>
      <c r="C68" s="34" t="s">
        <v>251</v>
      </c>
      <c r="D68" s="35">
        <v>0</v>
      </c>
      <c r="E68" s="36">
        <v>0</v>
      </c>
      <c r="F68" s="35">
        <v>2</v>
      </c>
      <c r="G68" s="36">
        <v>1171.8800000000001</v>
      </c>
      <c r="H68" s="35">
        <v>0</v>
      </c>
      <c r="I68" s="36">
        <v>0</v>
      </c>
      <c r="J68" s="37">
        <v>1500.8532</v>
      </c>
    </row>
    <row r="69" spans="1:10" x14ac:dyDescent="0.25">
      <c r="A69" s="216"/>
      <c r="B69" s="34" t="s">
        <v>197</v>
      </c>
      <c r="C69" s="34" t="s">
        <v>259</v>
      </c>
      <c r="D69" s="35">
        <v>3</v>
      </c>
      <c r="E69" s="36">
        <v>2770.0680000000002</v>
      </c>
      <c r="F69" s="35">
        <v>1</v>
      </c>
      <c r="G69" s="36">
        <v>477.04</v>
      </c>
      <c r="H69" s="35">
        <v>3.5000000000000004</v>
      </c>
      <c r="I69" s="36">
        <v>3231.7458000000001</v>
      </c>
      <c r="J69" s="37">
        <v>923.35590000000002</v>
      </c>
    </row>
    <row r="70" spans="1:10" ht="15.75" thickBot="1" x14ac:dyDescent="0.3">
      <c r="A70" s="217"/>
      <c r="B70" s="38" t="s">
        <v>197</v>
      </c>
      <c r="C70" s="38" t="s">
        <v>260</v>
      </c>
      <c r="D70" s="39">
        <v>3.9999999999999996</v>
      </c>
      <c r="E70" s="40">
        <v>2059.9962</v>
      </c>
      <c r="F70" s="39">
        <v>2</v>
      </c>
      <c r="G70" s="40">
        <v>898.06</v>
      </c>
      <c r="H70" s="39">
        <v>4.5</v>
      </c>
      <c r="I70" s="40">
        <v>2317.4958000000001</v>
      </c>
      <c r="J70" s="41">
        <v>514.99900000000002</v>
      </c>
    </row>
    <row r="71" spans="1:10" s="16" customFormat="1" x14ac:dyDescent="0.25">
      <c r="A71" s="45"/>
      <c r="B71" s="42"/>
      <c r="C71" s="42"/>
      <c r="D71" s="42"/>
      <c r="E71" s="42"/>
      <c r="F71" s="43"/>
      <c r="G71" s="44"/>
      <c r="H71" s="43"/>
      <c r="I71" s="44"/>
      <c r="J71" s="43"/>
    </row>
    <row r="72" spans="1:10" s="16" customFormat="1" ht="15.75" thickBot="1" x14ac:dyDescent="0.3">
      <c r="A72" s="45"/>
      <c r="B72" s="42"/>
      <c r="C72" s="42"/>
      <c r="D72" s="42"/>
      <c r="E72" s="42"/>
      <c r="F72" s="43"/>
      <c r="G72" s="44"/>
      <c r="H72" s="43"/>
      <c r="I72" s="44"/>
      <c r="J72" s="43"/>
    </row>
    <row r="73" spans="1:10" s="16" customFormat="1" ht="15.75" thickBot="1" x14ac:dyDescent="0.3">
      <c r="A73" s="213">
        <v>40602</v>
      </c>
      <c r="B73" s="213"/>
      <c r="C73" s="213"/>
      <c r="D73" s="213"/>
      <c r="E73" s="213"/>
      <c r="F73" s="213"/>
      <c r="G73" s="213"/>
      <c r="H73" s="213"/>
      <c r="I73" s="213"/>
      <c r="J73" s="213"/>
    </row>
    <row r="74" spans="1:10" s="16" customFormat="1" ht="15.75" thickBot="1" x14ac:dyDescent="0.3">
      <c r="A74" s="213" t="s">
        <v>157</v>
      </c>
      <c r="B74" s="213"/>
      <c r="C74" s="213"/>
      <c r="D74" s="213"/>
      <c r="E74" s="213"/>
      <c r="F74" s="213"/>
      <c r="G74" s="213"/>
      <c r="H74" s="213"/>
      <c r="I74" s="213"/>
      <c r="J74" s="213"/>
    </row>
    <row r="75" spans="1:10" s="16" customFormat="1" ht="32.25" thickBot="1" x14ac:dyDescent="0.3">
      <c r="A75" s="20" t="s">
        <v>165</v>
      </c>
      <c r="B75" s="20" t="s">
        <v>166</v>
      </c>
      <c r="C75" s="20" t="s">
        <v>167</v>
      </c>
      <c r="D75" s="20" t="s">
        <v>275</v>
      </c>
      <c r="E75" s="20" t="s">
        <v>169</v>
      </c>
      <c r="F75" s="20" t="s">
        <v>270</v>
      </c>
      <c r="G75" s="20" t="s">
        <v>168</v>
      </c>
      <c r="H75" s="20" t="s">
        <v>170</v>
      </c>
      <c r="I75" s="20" t="s">
        <v>171</v>
      </c>
      <c r="J75" s="20" t="s">
        <v>172</v>
      </c>
    </row>
    <row r="76" spans="1:10" x14ac:dyDescent="0.25">
      <c r="A76" s="215" t="s">
        <v>71</v>
      </c>
      <c r="B76" s="30" t="s">
        <v>198</v>
      </c>
      <c r="C76" s="30" t="s">
        <v>250</v>
      </c>
      <c r="D76" s="31">
        <v>0.49999999999999994</v>
      </c>
      <c r="E76" s="32">
        <v>774.84299999999996</v>
      </c>
      <c r="F76" s="31">
        <v>0</v>
      </c>
      <c r="G76" s="32">
        <v>0</v>
      </c>
      <c r="H76" s="31">
        <v>0.49999999999999994</v>
      </c>
      <c r="I76" s="32">
        <v>774.84299999999996</v>
      </c>
      <c r="J76" s="33">
        <v>1549.6860999999999</v>
      </c>
    </row>
    <row r="77" spans="1:10" x14ac:dyDescent="0.25">
      <c r="A77" s="216"/>
      <c r="B77" s="34" t="s">
        <v>198</v>
      </c>
      <c r="C77" s="34" t="s">
        <v>257</v>
      </c>
      <c r="D77" s="35">
        <v>2.5</v>
      </c>
      <c r="E77" s="36">
        <v>7167.2226000000001</v>
      </c>
      <c r="F77" s="35">
        <v>0</v>
      </c>
      <c r="G77" s="36">
        <v>0</v>
      </c>
      <c r="H77" s="35">
        <v>3</v>
      </c>
      <c r="I77" s="36">
        <v>8600.6669999999995</v>
      </c>
      <c r="J77" s="37">
        <v>2866.8890999999999</v>
      </c>
    </row>
    <row r="78" spans="1:10" x14ac:dyDescent="0.25">
      <c r="A78" s="216"/>
      <c r="B78" s="34" t="s">
        <v>199</v>
      </c>
      <c r="C78" s="34" t="s">
        <v>250</v>
      </c>
      <c r="D78" s="35">
        <v>1.9999999999999998</v>
      </c>
      <c r="E78" s="36">
        <v>3099.3719999999998</v>
      </c>
      <c r="F78" s="35">
        <v>0</v>
      </c>
      <c r="G78" s="36">
        <v>0</v>
      </c>
      <c r="H78" s="35">
        <v>2.5</v>
      </c>
      <c r="I78" s="36">
        <v>3874.2150000000001</v>
      </c>
      <c r="J78" s="37">
        <v>1549.6860999999999</v>
      </c>
    </row>
    <row r="79" spans="1:10" x14ac:dyDescent="0.25">
      <c r="A79" s="216"/>
      <c r="B79" s="34" t="s">
        <v>199</v>
      </c>
      <c r="C79" s="34" t="s">
        <v>257</v>
      </c>
      <c r="D79" s="35">
        <v>7.5</v>
      </c>
      <c r="E79" s="36">
        <v>21501.668399999999</v>
      </c>
      <c r="F79" s="35">
        <v>2</v>
      </c>
      <c r="G79" s="36">
        <v>5538.99</v>
      </c>
      <c r="H79" s="35">
        <v>8.5</v>
      </c>
      <c r="I79" s="36">
        <v>24368.557199999999</v>
      </c>
      <c r="J79" s="37">
        <v>2866.8890999999999</v>
      </c>
    </row>
    <row r="80" spans="1:10" x14ac:dyDescent="0.25">
      <c r="A80" s="216"/>
      <c r="B80" s="34" t="s">
        <v>200</v>
      </c>
      <c r="C80" s="34" t="s">
        <v>250</v>
      </c>
      <c r="D80" s="35">
        <v>0.99999999999999989</v>
      </c>
      <c r="E80" s="36">
        <v>1549.6859999999999</v>
      </c>
      <c r="F80" s="35">
        <v>1</v>
      </c>
      <c r="G80" s="36">
        <v>457.34</v>
      </c>
      <c r="H80" s="35">
        <v>0.99999999999999989</v>
      </c>
      <c r="I80" s="36">
        <v>1549.6859999999999</v>
      </c>
      <c r="J80" s="37">
        <v>1549.6860999999999</v>
      </c>
    </row>
    <row r="81" spans="1:10" x14ac:dyDescent="0.25">
      <c r="A81" s="216"/>
      <c r="B81" s="34" t="s">
        <v>200</v>
      </c>
      <c r="C81" s="34" t="s">
        <v>257</v>
      </c>
      <c r="D81" s="35">
        <v>3.9999999999999996</v>
      </c>
      <c r="E81" s="36">
        <v>11467.556399999999</v>
      </c>
      <c r="F81" s="35">
        <v>0</v>
      </c>
      <c r="G81" s="36">
        <v>0</v>
      </c>
      <c r="H81" s="35">
        <v>4.5</v>
      </c>
      <c r="I81" s="36">
        <v>12901.0008</v>
      </c>
      <c r="J81" s="37">
        <v>2866.8890999999999</v>
      </c>
    </row>
    <row r="82" spans="1:10" x14ac:dyDescent="0.25">
      <c r="A82" s="216"/>
      <c r="B82" s="34" t="s">
        <v>201</v>
      </c>
      <c r="C82" s="34" t="s">
        <v>250</v>
      </c>
      <c r="D82" s="35">
        <v>0.99999999999999989</v>
      </c>
      <c r="E82" s="36">
        <v>1549.6859999999999</v>
      </c>
      <c r="F82" s="35">
        <v>0</v>
      </c>
      <c r="G82" s="36">
        <v>0</v>
      </c>
      <c r="H82" s="35">
        <v>0.99999999999999989</v>
      </c>
      <c r="I82" s="36">
        <v>1549.6859999999999</v>
      </c>
      <c r="J82" s="37">
        <v>1549.6860999999999</v>
      </c>
    </row>
    <row r="83" spans="1:10" x14ac:dyDescent="0.25">
      <c r="A83" s="216"/>
      <c r="B83" s="34" t="s">
        <v>201</v>
      </c>
      <c r="C83" s="34" t="s">
        <v>257</v>
      </c>
      <c r="D83" s="35">
        <v>3.5000000000000004</v>
      </c>
      <c r="E83" s="36">
        <v>10034.111999999999</v>
      </c>
      <c r="F83" s="35">
        <v>0</v>
      </c>
      <c r="G83" s="36">
        <v>0</v>
      </c>
      <c r="H83" s="35">
        <v>3.9999999999999996</v>
      </c>
      <c r="I83" s="36">
        <v>11467.556399999999</v>
      </c>
      <c r="J83" s="37">
        <v>2866.8890999999999</v>
      </c>
    </row>
    <row r="84" spans="1:10" x14ac:dyDescent="0.25">
      <c r="A84" s="216"/>
      <c r="B84" s="34" t="s">
        <v>202</v>
      </c>
      <c r="C84" s="34" t="s">
        <v>250</v>
      </c>
      <c r="D84" s="35">
        <v>0.49999999999999994</v>
      </c>
      <c r="E84" s="36">
        <v>774.84299999999996</v>
      </c>
      <c r="F84" s="35">
        <v>0</v>
      </c>
      <c r="G84" s="36">
        <v>0</v>
      </c>
      <c r="H84" s="35">
        <v>0.49999999999999994</v>
      </c>
      <c r="I84" s="36">
        <v>774.84299999999996</v>
      </c>
      <c r="J84" s="37">
        <v>1549.6860999999999</v>
      </c>
    </row>
    <row r="85" spans="1:10" ht="30" x14ac:dyDescent="0.25">
      <c r="A85" s="216"/>
      <c r="B85" s="34" t="s">
        <v>202</v>
      </c>
      <c r="C85" s="34" t="s">
        <v>258</v>
      </c>
      <c r="D85" s="35">
        <v>0</v>
      </c>
      <c r="E85" s="36">
        <v>0</v>
      </c>
      <c r="F85" s="35">
        <v>1</v>
      </c>
      <c r="G85" s="36">
        <v>428.64</v>
      </c>
      <c r="H85" s="35">
        <v>0</v>
      </c>
      <c r="I85" s="36">
        <v>0</v>
      </c>
      <c r="J85" s="37">
        <v>464.55</v>
      </c>
    </row>
    <row r="86" spans="1:10" x14ac:dyDescent="0.25">
      <c r="A86" s="216"/>
      <c r="B86" s="34" t="s">
        <v>202</v>
      </c>
      <c r="C86" s="34" t="s">
        <v>257</v>
      </c>
      <c r="D86" s="35">
        <v>3</v>
      </c>
      <c r="E86" s="36">
        <v>8600.6669999999995</v>
      </c>
      <c r="F86" s="35">
        <v>0</v>
      </c>
      <c r="G86" s="36">
        <v>0</v>
      </c>
      <c r="H86" s="35">
        <v>3.9999999999999996</v>
      </c>
      <c r="I86" s="36">
        <v>11467.556399999999</v>
      </c>
      <c r="J86" s="37">
        <v>2866.8890999999999</v>
      </c>
    </row>
    <row r="87" spans="1:10" x14ac:dyDescent="0.25">
      <c r="A87" s="216"/>
      <c r="B87" s="34" t="s">
        <v>203</v>
      </c>
      <c r="C87" s="34" t="s">
        <v>250</v>
      </c>
      <c r="D87" s="35">
        <v>0.49999999999999994</v>
      </c>
      <c r="E87" s="36">
        <v>774.84299999999996</v>
      </c>
      <c r="F87" s="35">
        <v>0</v>
      </c>
      <c r="G87" s="36">
        <v>0</v>
      </c>
      <c r="H87" s="35">
        <v>0.49999999999999994</v>
      </c>
      <c r="I87" s="36">
        <v>774.84299999999996</v>
      </c>
      <c r="J87" s="37">
        <v>1549.6860999999999</v>
      </c>
    </row>
    <row r="88" spans="1:10" ht="30" x14ac:dyDescent="0.25">
      <c r="A88" s="216"/>
      <c r="B88" s="34" t="s">
        <v>203</v>
      </c>
      <c r="C88" s="34" t="s">
        <v>258</v>
      </c>
      <c r="D88" s="35">
        <v>0</v>
      </c>
      <c r="E88" s="36">
        <v>0</v>
      </c>
      <c r="F88" s="35">
        <v>1</v>
      </c>
      <c r="G88" s="36">
        <v>428.64</v>
      </c>
      <c r="H88" s="35">
        <v>0</v>
      </c>
      <c r="I88" s="36">
        <v>0</v>
      </c>
      <c r="J88" s="37">
        <v>464.55</v>
      </c>
    </row>
    <row r="89" spans="1:10" x14ac:dyDescent="0.25">
      <c r="A89" s="216"/>
      <c r="B89" s="34" t="s">
        <v>203</v>
      </c>
      <c r="C89" s="34" t="s">
        <v>257</v>
      </c>
      <c r="D89" s="35">
        <v>2.5</v>
      </c>
      <c r="E89" s="36">
        <v>7167.2226000000001</v>
      </c>
      <c r="F89" s="35">
        <v>4</v>
      </c>
      <c r="G89" s="36">
        <v>9056.7800000000007</v>
      </c>
      <c r="H89" s="35">
        <v>3</v>
      </c>
      <c r="I89" s="36">
        <v>8600.6669999999995</v>
      </c>
      <c r="J89" s="37">
        <v>2866.8890999999999</v>
      </c>
    </row>
    <row r="90" spans="1:10" x14ac:dyDescent="0.25">
      <c r="A90" s="216"/>
      <c r="B90" s="34" t="s">
        <v>204</v>
      </c>
      <c r="C90" s="34" t="s">
        <v>250</v>
      </c>
      <c r="D90" s="35">
        <v>0.49999999999999994</v>
      </c>
      <c r="E90" s="36">
        <v>774.84299999999996</v>
      </c>
      <c r="F90" s="35">
        <v>0</v>
      </c>
      <c r="G90" s="36">
        <v>0</v>
      </c>
      <c r="H90" s="35">
        <v>0.49999999999999994</v>
      </c>
      <c r="I90" s="36">
        <v>774.84299999999996</v>
      </c>
      <c r="J90" s="37">
        <v>1549.6860999999999</v>
      </c>
    </row>
    <row r="91" spans="1:10" x14ac:dyDescent="0.25">
      <c r="A91" s="216"/>
      <c r="B91" s="34" t="s">
        <v>204</v>
      </c>
      <c r="C91" s="34" t="s">
        <v>261</v>
      </c>
      <c r="D91" s="35">
        <v>1.5</v>
      </c>
      <c r="E91" s="36">
        <v>2482.6992</v>
      </c>
      <c r="F91" s="35">
        <v>0</v>
      </c>
      <c r="G91" s="36">
        <v>0</v>
      </c>
      <c r="H91" s="35">
        <v>1.9999999999999998</v>
      </c>
      <c r="I91" s="36">
        <v>3310.2654000000002</v>
      </c>
      <c r="J91" s="37">
        <v>1655.1328000000001</v>
      </c>
    </row>
    <row r="92" spans="1:10" x14ac:dyDescent="0.25">
      <c r="A92" s="216"/>
      <c r="B92" s="34" t="s">
        <v>204</v>
      </c>
      <c r="C92" s="34" t="s">
        <v>257</v>
      </c>
      <c r="D92" s="35">
        <v>0.99999999999999989</v>
      </c>
      <c r="E92" s="36">
        <v>2866.8888000000002</v>
      </c>
      <c r="F92" s="35">
        <v>0</v>
      </c>
      <c r="G92" s="36">
        <v>0</v>
      </c>
      <c r="H92" s="35">
        <v>0.99999999999999989</v>
      </c>
      <c r="I92" s="36">
        <v>2866.8888000000002</v>
      </c>
      <c r="J92" s="37">
        <v>2866.8890999999999</v>
      </c>
    </row>
    <row r="93" spans="1:10" x14ac:dyDescent="0.25">
      <c r="A93" s="216"/>
      <c r="B93" s="34" t="s">
        <v>205</v>
      </c>
      <c r="C93" s="34" t="s">
        <v>250</v>
      </c>
      <c r="D93" s="35">
        <v>3.5000000000000004</v>
      </c>
      <c r="E93" s="36">
        <v>5423.9016000000001</v>
      </c>
      <c r="F93" s="35">
        <v>0</v>
      </c>
      <c r="G93" s="36">
        <v>0</v>
      </c>
      <c r="H93" s="35">
        <v>3.9999999999999996</v>
      </c>
      <c r="I93" s="36">
        <v>6198.7446</v>
      </c>
      <c r="J93" s="37">
        <v>1549.6860999999999</v>
      </c>
    </row>
    <row r="94" spans="1:10" ht="30" x14ac:dyDescent="0.25">
      <c r="A94" s="216"/>
      <c r="B94" s="34" t="s">
        <v>205</v>
      </c>
      <c r="C94" s="34" t="s">
        <v>258</v>
      </c>
      <c r="D94" s="35">
        <v>0</v>
      </c>
      <c r="E94" s="36">
        <v>0</v>
      </c>
      <c r="F94" s="35">
        <v>8</v>
      </c>
      <c r="G94" s="36">
        <v>3429.12</v>
      </c>
      <c r="H94" s="35">
        <v>0</v>
      </c>
      <c r="I94" s="36">
        <v>0</v>
      </c>
      <c r="J94" s="37">
        <v>464.55</v>
      </c>
    </row>
    <row r="95" spans="1:10" ht="15.75" thickBot="1" x14ac:dyDescent="0.3">
      <c r="A95" s="217"/>
      <c r="B95" s="38" t="s">
        <v>205</v>
      </c>
      <c r="C95" s="38" t="s">
        <v>257</v>
      </c>
      <c r="D95" s="39">
        <v>12.999999999999998</v>
      </c>
      <c r="E95" s="40">
        <v>37269.557999999997</v>
      </c>
      <c r="F95" s="39">
        <v>6</v>
      </c>
      <c r="G95" s="40">
        <v>14727.09</v>
      </c>
      <c r="H95" s="39">
        <v>15.500000000000002</v>
      </c>
      <c r="I95" s="40">
        <v>44436.781199999998</v>
      </c>
      <c r="J95" s="41">
        <v>2866.8890999999999</v>
      </c>
    </row>
    <row r="96" spans="1:10" s="16" customFormat="1" x14ac:dyDescent="0.25">
      <c r="A96" s="45"/>
      <c r="B96" s="42"/>
      <c r="C96" s="42"/>
      <c r="D96" s="42"/>
      <c r="E96" s="42"/>
      <c r="F96" s="43"/>
      <c r="G96" s="44"/>
      <c r="H96" s="43"/>
      <c r="I96" s="44"/>
      <c r="J96" s="43"/>
    </row>
    <row r="97" spans="1:10" s="16" customFormat="1" ht="15.75" thickBot="1" x14ac:dyDescent="0.3">
      <c r="A97" s="45"/>
      <c r="B97" s="42"/>
      <c r="C97" s="42"/>
      <c r="D97" s="42"/>
      <c r="E97" s="42"/>
      <c r="F97" s="43"/>
      <c r="G97" s="44"/>
      <c r="H97" s="43"/>
      <c r="I97" s="44"/>
      <c r="J97" s="43"/>
    </row>
    <row r="98" spans="1:10" s="16" customFormat="1" ht="15.75" thickBot="1" x14ac:dyDescent="0.3">
      <c r="A98" s="213">
        <v>40602</v>
      </c>
      <c r="B98" s="213"/>
      <c r="C98" s="213"/>
      <c r="D98" s="213"/>
      <c r="E98" s="213"/>
      <c r="F98" s="213"/>
      <c r="G98" s="213"/>
      <c r="H98" s="213"/>
      <c r="I98" s="213"/>
      <c r="J98" s="213"/>
    </row>
    <row r="99" spans="1:10" s="16" customFormat="1" ht="15.75" thickBot="1" x14ac:dyDescent="0.3">
      <c r="A99" s="213" t="s">
        <v>158</v>
      </c>
      <c r="B99" s="213"/>
      <c r="C99" s="213"/>
      <c r="D99" s="213"/>
      <c r="E99" s="213"/>
      <c r="F99" s="213"/>
      <c r="G99" s="213"/>
      <c r="H99" s="213"/>
      <c r="I99" s="213"/>
      <c r="J99" s="213"/>
    </row>
    <row r="100" spans="1:10" s="16" customFormat="1" ht="32.25" thickBot="1" x14ac:dyDescent="0.3">
      <c r="A100" s="20" t="s">
        <v>165</v>
      </c>
      <c r="B100" s="20" t="s">
        <v>166</v>
      </c>
      <c r="C100" s="20" t="s">
        <v>167</v>
      </c>
      <c r="D100" s="20" t="s">
        <v>275</v>
      </c>
      <c r="E100" s="20" t="s">
        <v>169</v>
      </c>
      <c r="F100" s="20" t="s">
        <v>270</v>
      </c>
      <c r="G100" s="20" t="s">
        <v>168</v>
      </c>
      <c r="H100" s="20" t="s">
        <v>170</v>
      </c>
      <c r="I100" s="20" t="s">
        <v>171</v>
      </c>
      <c r="J100" s="20" t="s">
        <v>172</v>
      </c>
    </row>
    <row r="101" spans="1:10" x14ac:dyDescent="0.25">
      <c r="A101" s="215" t="s">
        <v>51</v>
      </c>
      <c r="B101" s="30" t="s">
        <v>206</v>
      </c>
      <c r="C101" s="30" t="s">
        <v>250</v>
      </c>
      <c r="D101" s="31">
        <v>0</v>
      </c>
      <c r="E101" s="32">
        <v>0</v>
      </c>
      <c r="F101" s="31">
        <v>4</v>
      </c>
      <c r="G101" s="32">
        <v>2994.73</v>
      </c>
      <c r="H101" s="31">
        <v>0</v>
      </c>
      <c r="I101" s="32">
        <v>0</v>
      </c>
      <c r="J101" s="33">
        <v>1549.6860999999999</v>
      </c>
    </row>
    <row r="102" spans="1:10" x14ac:dyDescent="0.25">
      <c r="A102" s="216"/>
      <c r="B102" s="34" t="s">
        <v>206</v>
      </c>
      <c r="C102" s="34" t="s">
        <v>267</v>
      </c>
      <c r="D102" s="35">
        <v>10.5</v>
      </c>
      <c r="E102" s="36">
        <v>7481.2428</v>
      </c>
      <c r="F102" s="35">
        <v>0</v>
      </c>
      <c r="G102" s="36">
        <v>0</v>
      </c>
      <c r="H102" s="35">
        <v>12.500000000000002</v>
      </c>
      <c r="I102" s="36">
        <v>8906.241</v>
      </c>
      <c r="J102" s="37">
        <v>712.49929999999995</v>
      </c>
    </row>
    <row r="103" spans="1:10" x14ac:dyDescent="0.25">
      <c r="A103" s="216"/>
      <c r="B103" s="34" t="s">
        <v>206</v>
      </c>
      <c r="C103" s="34" t="s">
        <v>269</v>
      </c>
      <c r="D103" s="35">
        <v>7.0000000000000009</v>
      </c>
      <c r="E103" s="36">
        <v>9644.1113999999998</v>
      </c>
      <c r="F103" s="35">
        <v>0</v>
      </c>
      <c r="G103" s="36">
        <v>0</v>
      </c>
      <c r="H103" s="35">
        <v>7.9999999999999991</v>
      </c>
      <c r="I103" s="36">
        <v>11021.8416</v>
      </c>
      <c r="J103" s="37">
        <v>1377.7302</v>
      </c>
    </row>
    <row r="104" spans="1:10" x14ac:dyDescent="0.25">
      <c r="A104" s="216"/>
      <c r="B104" s="34" t="s">
        <v>207</v>
      </c>
      <c r="C104" s="34" t="s">
        <v>250</v>
      </c>
      <c r="D104" s="35">
        <v>5</v>
      </c>
      <c r="E104" s="36">
        <v>7748.4305999999997</v>
      </c>
      <c r="F104" s="35">
        <v>1</v>
      </c>
      <c r="G104" s="36">
        <v>2880.67</v>
      </c>
      <c r="H104" s="35">
        <v>6</v>
      </c>
      <c r="I104" s="36">
        <v>9298.1165999999994</v>
      </c>
      <c r="J104" s="37">
        <v>1549.6860999999999</v>
      </c>
    </row>
    <row r="105" spans="1:10" x14ac:dyDescent="0.25">
      <c r="A105" s="216"/>
      <c r="B105" s="34" t="s">
        <v>207</v>
      </c>
      <c r="C105" s="34" t="s">
        <v>254</v>
      </c>
      <c r="D105" s="35">
        <v>7.9999999999999991</v>
      </c>
      <c r="E105" s="36">
        <v>20337.722399999999</v>
      </c>
      <c r="F105" s="35">
        <v>0</v>
      </c>
      <c r="G105" s="36">
        <v>0</v>
      </c>
      <c r="H105" s="35">
        <v>9.5</v>
      </c>
      <c r="I105" s="36">
        <v>24151.0452</v>
      </c>
      <c r="J105" s="37">
        <v>2542.2152999999998</v>
      </c>
    </row>
    <row r="106" spans="1:10" x14ac:dyDescent="0.25">
      <c r="A106" s="216"/>
      <c r="B106" s="34" t="s">
        <v>208</v>
      </c>
      <c r="C106" s="34" t="s">
        <v>250</v>
      </c>
      <c r="D106" s="35">
        <v>0</v>
      </c>
      <c r="E106" s="36">
        <v>0</v>
      </c>
      <c r="F106" s="35">
        <v>1</v>
      </c>
      <c r="G106" s="36">
        <v>436.64</v>
      </c>
      <c r="H106" s="35">
        <v>0</v>
      </c>
      <c r="I106" s="36">
        <v>0</v>
      </c>
      <c r="J106" s="37">
        <v>1549.6860999999999</v>
      </c>
    </row>
    <row r="107" spans="1:10" x14ac:dyDescent="0.25">
      <c r="A107" s="216"/>
      <c r="B107" s="34" t="s">
        <v>208</v>
      </c>
      <c r="C107" s="34" t="s">
        <v>267</v>
      </c>
      <c r="D107" s="35">
        <v>1.9999999999999998</v>
      </c>
      <c r="E107" s="36">
        <v>1424.9988000000001</v>
      </c>
      <c r="F107" s="35">
        <v>0</v>
      </c>
      <c r="G107" s="36">
        <v>0</v>
      </c>
      <c r="H107" s="35">
        <v>2.5</v>
      </c>
      <c r="I107" s="36">
        <v>1781.2482</v>
      </c>
      <c r="J107" s="37">
        <v>712.49929999999995</v>
      </c>
    </row>
    <row r="108" spans="1:10" ht="14.25" customHeight="1" thickBot="1" x14ac:dyDescent="0.3">
      <c r="A108" s="217"/>
      <c r="B108" s="38" t="s">
        <v>208</v>
      </c>
      <c r="C108" s="38" t="s">
        <v>269</v>
      </c>
      <c r="D108" s="39">
        <v>1.5</v>
      </c>
      <c r="E108" s="40">
        <v>2066.5949999999998</v>
      </c>
      <c r="F108" s="39">
        <v>1</v>
      </c>
      <c r="G108" s="40">
        <v>436.64</v>
      </c>
      <c r="H108" s="39">
        <v>1.5</v>
      </c>
      <c r="I108" s="40">
        <v>2066.5949999999998</v>
      </c>
      <c r="J108" s="41">
        <v>1377.7302</v>
      </c>
    </row>
    <row r="109" spans="1:10" s="16" customFormat="1" ht="14.25" customHeight="1" x14ac:dyDescent="0.25">
      <c r="A109" s="45"/>
      <c r="B109" s="42"/>
      <c r="C109" s="42"/>
      <c r="D109" s="42"/>
      <c r="E109" s="42"/>
      <c r="F109" s="43"/>
      <c r="G109" s="44"/>
      <c r="H109" s="43"/>
      <c r="I109" s="44"/>
      <c r="J109" s="43"/>
    </row>
    <row r="110" spans="1:10" s="16" customFormat="1" ht="14.25" customHeight="1" thickBot="1" x14ac:dyDescent="0.3">
      <c r="A110" s="45"/>
      <c r="B110" s="42"/>
      <c r="C110" s="42"/>
      <c r="D110" s="42"/>
      <c r="E110" s="42"/>
      <c r="F110" s="43"/>
      <c r="G110" s="44"/>
      <c r="H110" s="43"/>
      <c r="I110" s="44"/>
      <c r="J110" s="43"/>
    </row>
    <row r="111" spans="1:10" s="16" customFormat="1" ht="15.75" thickBot="1" x14ac:dyDescent="0.3">
      <c r="A111" s="213">
        <v>40602</v>
      </c>
      <c r="B111" s="213"/>
      <c r="C111" s="213"/>
      <c r="D111" s="213"/>
      <c r="E111" s="213"/>
      <c r="F111" s="213"/>
      <c r="G111" s="213"/>
      <c r="H111" s="213"/>
      <c r="I111" s="213"/>
      <c r="J111" s="213"/>
    </row>
    <row r="112" spans="1:10" s="16" customFormat="1" ht="15.75" thickBot="1" x14ac:dyDescent="0.3">
      <c r="A112" s="213" t="s">
        <v>159</v>
      </c>
      <c r="B112" s="213"/>
      <c r="C112" s="213"/>
      <c r="D112" s="213"/>
      <c r="E112" s="213"/>
      <c r="F112" s="213"/>
      <c r="G112" s="213"/>
      <c r="H112" s="213"/>
      <c r="I112" s="213"/>
      <c r="J112" s="213"/>
    </row>
    <row r="113" spans="1:10" s="16" customFormat="1" ht="32.25" thickBot="1" x14ac:dyDescent="0.3">
      <c r="A113" s="20" t="s">
        <v>165</v>
      </c>
      <c r="B113" s="20" t="s">
        <v>166</v>
      </c>
      <c r="C113" s="20" t="s">
        <v>167</v>
      </c>
      <c r="D113" s="20" t="s">
        <v>275</v>
      </c>
      <c r="E113" s="20" t="s">
        <v>169</v>
      </c>
      <c r="F113" s="20" t="s">
        <v>270</v>
      </c>
      <c r="G113" s="20" t="s">
        <v>168</v>
      </c>
      <c r="H113" s="20" t="s">
        <v>170</v>
      </c>
      <c r="I113" s="20" t="s">
        <v>171</v>
      </c>
      <c r="J113" s="20" t="s">
        <v>172</v>
      </c>
    </row>
    <row r="114" spans="1:10" x14ac:dyDescent="0.25">
      <c r="A114" s="215" t="s">
        <v>69</v>
      </c>
      <c r="B114" s="30" t="s">
        <v>209</v>
      </c>
      <c r="C114" s="30" t="s">
        <v>250</v>
      </c>
      <c r="D114" s="31">
        <v>0</v>
      </c>
      <c r="E114" s="32">
        <v>0</v>
      </c>
      <c r="F114" s="31">
        <v>1</v>
      </c>
      <c r="G114" s="32">
        <v>492.76</v>
      </c>
      <c r="H114" s="31">
        <v>0</v>
      </c>
      <c r="I114" s="32">
        <v>0</v>
      </c>
      <c r="J114" s="33">
        <v>1549.6860999999999</v>
      </c>
    </row>
    <row r="115" spans="1:10" x14ac:dyDescent="0.25">
      <c r="A115" s="216"/>
      <c r="B115" s="34" t="s">
        <v>209</v>
      </c>
      <c r="C115" s="34" t="s">
        <v>261</v>
      </c>
      <c r="D115" s="35">
        <v>12.500000000000002</v>
      </c>
      <c r="E115" s="36">
        <v>20689.159800000001</v>
      </c>
      <c r="F115" s="35">
        <v>3</v>
      </c>
      <c r="G115" s="36">
        <v>4940.7700000000004</v>
      </c>
      <c r="H115" s="35">
        <v>14.499999999999998</v>
      </c>
      <c r="I115" s="36">
        <v>23999.425800000001</v>
      </c>
      <c r="J115" s="37">
        <v>1655.1328000000001</v>
      </c>
    </row>
    <row r="116" spans="1:10" x14ac:dyDescent="0.25">
      <c r="A116" s="216"/>
      <c r="B116" s="34" t="s">
        <v>210</v>
      </c>
      <c r="C116" s="34" t="s">
        <v>261</v>
      </c>
      <c r="D116" s="35">
        <v>2.5</v>
      </c>
      <c r="E116" s="36">
        <v>4137.8321999999998</v>
      </c>
      <c r="F116" s="35">
        <v>1</v>
      </c>
      <c r="G116" s="36">
        <v>428.64</v>
      </c>
      <c r="H116" s="35">
        <v>3</v>
      </c>
      <c r="I116" s="36">
        <v>4965.3984</v>
      </c>
      <c r="J116" s="37">
        <v>1655.1328000000001</v>
      </c>
    </row>
    <row r="117" spans="1:10" x14ac:dyDescent="0.25">
      <c r="A117" s="216"/>
      <c r="B117" s="34" t="s">
        <v>211</v>
      </c>
      <c r="C117" s="34" t="s">
        <v>261</v>
      </c>
      <c r="D117" s="35">
        <v>3.9999999999999996</v>
      </c>
      <c r="E117" s="36">
        <v>6620.5313999999998</v>
      </c>
      <c r="F117" s="35">
        <v>1</v>
      </c>
      <c r="G117" s="36">
        <v>428.64</v>
      </c>
      <c r="H117" s="35">
        <v>4.5</v>
      </c>
      <c r="I117" s="36">
        <v>7448.0976000000001</v>
      </c>
      <c r="J117" s="37">
        <v>1655.1328000000001</v>
      </c>
    </row>
    <row r="118" spans="1:10" x14ac:dyDescent="0.25">
      <c r="A118" s="216"/>
      <c r="B118" s="34" t="s">
        <v>212</v>
      </c>
      <c r="C118" s="34" t="s">
        <v>261</v>
      </c>
      <c r="D118" s="35">
        <v>14.000000000000002</v>
      </c>
      <c r="E118" s="36">
        <v>23171.859</v>
      </c>
      <c r="F118" s="35">
        <v>3</v>
      </c>
      <c r="G118" s="36">
        <v>4146.74</v>
      </c>
      <c r="H118" s="35">
        <v>16.5</v>
      </c>
      <c r="I118" s="36">
        <v>27309.691200000001</v>
      </c>
      <c r="J118" s="37">
        <v>1655.1328000000001</v>
      </c>
    </row>
    <row r="119" spans="1:10" x14ac:dyDescent="0.25">
      <c r="A119" s="216"/>
      <c r="B119" s="34" t="s">
        <v>213</v>
      </c>
      <c r="C119" s="34" t="s">
        <v>261</v>
      </c>
      <c r="D119" s="35">
        <v>6</v>
      </c>
      <c r="E119" s="36">
        <v>9930.7968000000001</v>
      </c>
      <c r="F119" s="35">
        <v>2</v>
      </c>
      <c r="G119" s="36">
        <v>3035.38</v>
      </c>
      <c r="H119" s="35">
        <v>7.0000000000000009</v>
      </c>
      <c r="I119" s="36">
        <v>11585.9298</v>
      </c>
      <c r="J119" s="37">
        <v>1655.1328000000001</v>
      </c>
    </row>
    <row r="120" spans="1:10" x14ac:dyDescent="0.25">
      <c r="A120" s="216"/>
      <c r="B120" s="34" t="s">
        <v>214</v>
      </c>
      <c r="C120" s="34" t="s">
        <v>250</v>
      </c>
      <c r="D120" s="35">
        <v>0</v>
      </c>
      <c r="E120" s="36">
        <v>0</v>
      </c>
      <c r="F120" s="35">
        <v>1</v>
      </c>
      <c r="G120" s="36">
        <v>528.82000000000005</v>
      </c>
      <c r="H120" s="35">
        <v>0</v>
      </c>
      <c r="I120" s="36">
        <v>0</v>
      </c>
      <c r="J120" s="37">
        <v>1549.6860999999999</v>
      </c>
    </row>
    <row r="121" spans="1:10" x14ac:dyDescent="0.25">
      <c r="A121" s="216"/>
      <c r="B121" s="34" t="s">
        <v>214</v>
      </c>
      <c r="C121" s="34" t="s">
        <v>261</v>
      </c>
      <c r="D121" s="35">
        <v>23.5</v>
      </c>
      <c r="E121" s="36">
        <v>38895.620999999999</v>
      </c>
      <c r="F121" s="35">
        <v>5</v>
      </c>
      <c r="G121" s="36">
        <v>4053.21</v>
      </c>
      <c r="H121" s="35">
        <v>28.000000000000004</v>
      </c>
      <c r="I121" s="36">
        <v>46343.7186</v>
      </c>
      <c r="J121" s="37">
        <v>1655.1328000000001</v>
      </c>
    </row>
    <row r="122" spans="1:10" x14ac:dyDescent="0.25">
      <c r="A122" s="216"/>
      <c r="B122" s="34" t="s">
        <v>215</v>
      </c>
      <c r="C122" s="34" t="s">
        <v>261</v>
      </c>
      <c r="D122" s="35">
        <v>7.5</v>
      </c>
      <c r="E122" s="36">
        <v>12413.495999999999</v>
      </c>
      <c r="F122" s="35">
        <v>3</v>
      </c>
      <c r="G122" s="36">
        <v>5994.99</v>
      </c>
      <c r="H122" s="35">
        <v>8.5</v>
      </c>
      <c r="I122" s="36">
        <v>14068.629000000001</v>
      </c>
      <c r="J122" s="37">
        <v>1655.1328000000001</v>
      </c>
    </row>
    <row r="123" spans="1:10" x14ac:dyDescent="0.25">
      <c r="A123" s="216"/>
      <c r="B123" s="34" t="s">
        <v>216</v>
      </c>
      <c r="C123" s="34" t="s">
        <v>250</v>
      </c>
      <c r="D123" s="35">
        <v>0</v>
      </c>
      <c r="E123" s="36">
        <v>0</v>
      </c>
      <c r="F123" s="35">
        <v>1</v>
      </c>
      <c r="G123" s="36">
        <v>444.64</v>
      </c>
      <c r="H123" s="35">
        <v>0</v>
      </c>
      <c r="I123" s="36">
        <v>0</v>
      </c>
      <c r="J123" s="37">
        <v>1549.6860999999999</v>
      </c>
    </row>
    <row r="124" spans="1:10" x14ac:dyDescent="0.25">
      <c r="A124" s="216"/>
      <c r="B124" s="34" t="s">
        <v>216</v>
      </c>
      <c r="C124" s="34" t="s">
        <v>261</v>
      </c>
      <c r="D124" s="35">
        <v>10.5</v>
      </c>
      <c r="E124" s="36">
        <v>17378.894400000001</v>
      </c>
      <c r="F124" s="35">
        <v>2</v>
      </c>
      <c r="G124" s="36">
        <v>5420.79</v>
      </c>
      <c r="H124" s="35">
        <v>12.500000000000002</v>
      </c>
      <c r="I124" s="36">
        <v>20689.159800000001</v>
      </c>
      <c r="J124" s="37">
        <v>1655.1328000000001</v>
      </c>
    </row>
    <row r="125" spans="1:10" ht="15.75" thickBot="1" x14ac:dyDescent="0.3">
      <c r="A125" s="217"/>
      <c r="B125" s="38" t="s">
        <v>217</v>
      </c>
      <c r="C125" s="38" t="s">
        <v>261</v>
      </c>
      <c r="D125" s="39">
        <v>3</v>
      </c>
      <c r="E125" s="40">
        <v>4965.3984</v>
      </c>
      <c r="F125" s="39">
        <v>0</v>
      </c>
      <c r="G125" s="40">
        <v>0</v>
      </c>
      <c r="H125" s="39">
        <v>3.5000000000000004</v>
      </c>
      <c r="I125" s="40">
        <v>5792.9646000000002</v>
      </c>
      <c r="J125" s="41">
        <v>1655.1328000000001</v>
      </c>
    </row>
    <row r="126" spans="1:10" s="16" customFormat="1" x14ac:dyDescent="0.25">
      <c r="A126" s="45"/>
      <c r="B126" s="42"/>
      <c r="C126" s="42"/>
      <c r="D126" s="42"/>
      <c r="E126" s="42"/>
      <c r="F126" s="43"/>
      <c r="G126" s="44"/>
      <c r="H126" s="43"/>
      <c r="I126" s="44"/>
      <c r="J126" s="43"/>
    </row>
    <row r="127" spans="1:10" s="16" customFormat="1" ht="15.75" thickBot="1" x14ac:dyDescent="0.3">
      <c r="A127" s="45"/>
      <c r="B127" s="42"/>
      <c r="C127" s="42"/>
      <c r="D127" s="42"/>
      <c r="E127" s="42"/>
      <c r="F127" s="43"/>
      <c r="G127" s="44"/>
      <c r="H127" s="43"/>
      <c r="I127" s="44"/>
      <c r="J127" s="43"/>
    </row>
    <row r="128" spans="1:10" s="16" customFormat="1" ht="15.75" thickBot="1" x14ac:dyDescent="0.3">
      <c r="A128" s="213">
        <v>40602</v>
      </c>
      <c r="B128" s="213"/>
      <c r="C128" s="213"/>
      <c r="D128" s="213"/>
      <c r="E128" s="213"/>
      <c r="F128" s="213"/>
      <c r="G128" s="213"/>
      <c r="H128" s="213"/>
      <c r="I128" s="213"/>
      <c r="J128" s="213"/>
    </row>
    <row r="129" spans="1:10" s="16" customFormat="1" ht="15.75" thickBot="1" x14ac:dyDescent="0.3">
      <c r="A129" s="213" t="s">
        <v>160</v>
      </c>
      <c r="B129" s="213"/>
      <c r="C129" s="213"/>
      <c r="D129" s="213"/>
      <c r="E129" s="213"/>
      <c r="F129" s="213"/>
      <c r="G129" s="213"/>
      <c r="H129" s="213"/>
      <c r="I129" s="213"/>
      <c r="J129" s="213"/>
    </row>
    <row r="130" spans="1:10" s="16" customFormat="1" ht="32.25" thickBot="1" x14ac:dyDescent="0.3">
      <c r="A130" s="20" t="s">
        <v>165</v>
      </c>
      <c r="B130" s="20" t="s">
        <v>166</v>
      </c>
      <c r="C130" s="20" t="s">
        <v>167</v>
      </c>
      <c r="D130" s="20" t="s">
        <v>275</v>
      </c>
      <c r="E130" s="20" t="s">
        <v>169</v>
      </c>
      <c r="F130" s="20" t="s">
        <v>270</v>
      </c>
      <c r="G130" s="20" t="s">
        <v>168</v>
      </c>
      <c r="H130" s="20" t="s">
        <v>170</v>
      </c>
      <c r="I130" s="20" t="s">
        <v>171</v>
      </c>
      <c r="J130" s="20" t="s">
        <v>172</v>
      </c>
    </row>
    <row r="131" spans="1:10" ht="14.25" customHeight="1" x14ac:dyDescent="0.25">
      <c r="A131" s="215" t="s">
        <v>73</v>
      </c>
      <c r="B131" s="30" t="s">
        <v>218</v>
      </c>
      <c r="C131" s="30" t="s">
        <v>250</v>
      </c>
      <c r="D131" s="31">
        <v>1.9999999999999998</v>
      </c>
      <c r="E131" s="32">
        <v>3099.3719999999998</v>
      </c>
      <c r="F131" s="31">
        <v>2</v>
      </c>
      <c r="G131" s="32">
        <v>873.28</v>
      </c>
      <c r="H131" s="31">
        <v>2.5</v>
      </c>
      <c r="I131" s="32">
        <v>3874.2150000000001</v>
      </c>
      <c r="J131" s="33">
        <v>1549.6860999999999</v>
      </c>
    </row>
    <row r="132" spans="1:10" x14ac:dyDescent="0.25">
      <c r="A132" s="216"/>
      <c r="B132" s="34" t="s">
        <v>218</v>
      </c>
      <c r="C132" s="34" t="s">
        <v>263</v>
      </c>
      <c r="D132" s="35">
        <v>1.9999999999999998</v>
      </c>
      <c r="E132" s="36">
        <v>2263.6104</v>
      </c>
      <c r="F132" s="35">
        <v>1</v>
      </c>
      <c r="G132" s="36">
        <v>514.36</v>
      </c>
      <c r="H132" s="35">
        <v>2.5</v>
      </c>
      <c r="I132" s="36">
        <v>2829.5129999999999</v>
      </c>
      <c r="J132" s="37">
        <v>1131.8053</v>
      </c>
    </row>
    <row r="133" spans="1:10" x14ac:dyDescent="0.25">
      <c r="A133" s="216"/>
      <c r="B133" s="34" t="s">
        <v>218</v>
      </c>
      <c r="C133" s="34" t="s">
        <v>267</v>
      </c>
      <c r="D133" s="35">
        <v>0.99999999999999989</v>
      </c>
      <c r="E133" s="36">
        <v>712.49940000000004</v>
      </c>
      <c r="F133" s="35">
        <v>0</v>
      </c>
      <c r="G133" s="36">
        <v>0</v>
      </c>
      <c r="H133" s="35">
        <v>0.99999999999999989</v>
      </c>
      <c r="I133" s="36">
        <v>712.49940000000004</v>
      </c>
      <c r="J133" s="37">
        <v>712.49929999999995</v>
      </c>
    </row>
    <row r="134" spans="1:10" x14ac:dyDescent="0.25">
      <c r="A134" s="216"/>
      <c r="B134" s="34" t="s">
        <v>219</v>
      </c>
      <c r="C134" s="34" t="s">
        <v>250</v>
      </c>
      <c r="D134" s="35">
        <v>9</v>
      </c>
      <c r="E134" s="36">
        <v>13947.1746</v>
      </c>
      <c r="F134" s="35">
        <v>11</v>
      </c>
      <c r="G134" s="36">
        <v>16591.66</v>
      </c>
      <c r="H134" s="35">
        <v>10.5</v>
      </c>
      <c r="I134" s="36">
        <v>16271.7042</v>
      </c>
      <c r="J134" s="37">
        <v>1549.6860999999999</v>
      </c>
    </row>
    <row r="135" spans="1:10" x14ac:dyDescent="0.25">
      <c r="A135" s="216"/>
      <c r="B135" s="34" t="s">
        <v>219</v>
      </c>
      <c r="C135" s="34" t="s">
        <v>263</v>
      </c>
      <c r="D135" s="35">
        <v>9</v>
      </c>
      <c r="E135" s="36">
        <v>10186.2474</v>
      </c>
      <c r="F135" s="35">
        <v>12</v>
      </c>
      <c r="G135" s="36">
        <v>15517.36</v>
      </c>
      <c r="H135" s="35">
        <v>10.5</v>
      </c>
      <c r="I135" s="36">
        <v>11883.9558</v>
      </c>
      <c r="J135" s="37">
        <v>1131.8053</v>
      </c>
    </row>
    <row r="136" spans="1:10" x14ac:dyDescent="0.25">
      <c r="A136" s="216"/>
      <c r="B136" s="34" t="s">
        <v>219</v>
      </c>
      <c r="C136" s="34" t="s">
        <v>265</v>
      </c>
      <c r="D136" s="35">
        <v>0</v>
      </c>
      <c r="E136" s="36">
        <v>0</v>
      </c>
      <c r="F136" s="35">
        <v>1</v>
      </c>
      <c r="G136" s="36">
        <v>3729.81</v>
      </c>
      <c r="H136" s="35">
        <v>0</v>
      </c>
      <c r="I136" s="36">
        <v>0</v>
      </c>
      <c r="J136" s="37">
        <v>1978.02</v>
      </c>
    </row>
    <row r="137" spans="1:10" x14ac:dyDescent="0.25">
      <c r="A137" s="216"/>
      <c r="B137" s="34" t="s">
        <v>219</v>
      </c>
      <c r="C137" s="34" t="s">
        <v>267</v>
      </c>
      <c r="D137" s="35">
        <v>4.5</v>
      </c>
      <c r="E137" s="36">
        <v>3206.2469999999998</v>
      </c>
      <c r="F137" s="35">
        <v>0</v>
      </c>
      <c r="G137" s="36">
        <v>0</v>
      </c>
      <c r="H137" s="35">
        <v>5.5</v>
      </c>
      <c r="I137" s="36">
        <v>3918.7464</v>
      </c>
      <c r="J137" s="37">
        <v>712.49929999999995</v>
      </c>
    </row>
    <row r="138" spans="1:10" x14ac:dyDescent="0.25">
      <c r="A138" s="216"/>
      <c r="B138" s="34" t="s">
        <v>220</v>
      </c>
      <c r="C138" s="34" t="s">
        <v>250</v>
      </c>
      <c r="D138" s="35">
        <v>2.5</v>
      </c>
      <c r="E138" s="36">
        <v>3874.2150000000001</v>
      </c>
      <c r="F138" s="35">
        <v>3</v>
      </c>
      <c r="G138" s="36">
        <v>4424.08</v>
      </c>
      <c r="H138" s="35">
        <v>3</v>
      </c>
      <c r="I138" s="36">
        <v>4649.058</v>
      </c>
      <c r="J138" s="37">
        <v>1549.6860999999999</v>
      </c>
    </row>
    <row r="139" spans="1:10" x14ac:dyDescent="0.25">
      <c r="A139" s="216"/>
      <c r="B139" s="34" t="s">
        <v>220</v>
      </c>
      <c r="C139" s="34" t="s">
        <v>263</v>
      </c>
      <c r="D139" s="35">
        <v>2.5</v>
      </c>
      <c r="E139" s="36">
        <v>2829.5129999999999</v>
      </c>
      <c r="F139" s="35">
        <v>2</v>
      </c>
      <c r="G139" s="36">
        <v>5285.93</v>
      </c>
      <c r="H139" s="35">
        <v>3</v>
      </c>
      <c r="I139" s="36">
        <v>3395.4155999999998</v>
      </c>
      <c r="J139" s="37">
        <v>1131.8053</v>
      </c>
    </row>
    <row r="140" spans="1:10" x14ac:dyDescent="0.25">
      <c r="A140" s="216"/>
      <c r="B140" s="34" t="s">
        <v>220</v>
      </c>
      <c r="C140" s="34" t="s">
        <v>267</v>
      </c>
      <c r="D140" s="35">
        <v>1.5</v>
      </c>
      <c r="E140" s="36">
        <v>1068.7488000000001</v>
      </c>
      <c r="F140" s="35">
        <v>0</v>
      </c>
      <c r="G140" s="36">
        <v>0</v>
      </c>
      <c r="H140" s="35">
        <v>1.9999999999999998</v>
      </c>
      <c r="I140" s="36">
        <v>1424.9988000000001</v>
      </c>
      <c r="J140" s="37">
        <v>712.49929999999995</v>
      </c>
    </row>
    <row r="141" spans="1:10" x14ac:dyDescent="0.25">
      <c r="A141" s="216"/>
      <c r="B141" s="34" t="s">
        <v>221</v>
      </c>
      <c r="C141" s="34" t="s">
        <v>250</v>
      </c>
      <c r="D141" s="35">
        <v>2.5</v>
      </c>
      <c r="E141" s="36">
        <v>3874.2150000000001</v>
      </c>
      <c r="F141" s="35">
        <v>3</v>
      </c>
      <c r="G141" s="36">
        <v>2976.51</v>
      </c>
      <c r="H141" s="35">
        <v>3</v>
      </c>
      <c r="I141" s="36">
        <v>4649.058</v>
      </c>
      <c r="J141" s="37">
        <v>1549.6860999999999</v>
      </c>
    </row>
    <row r="142" spans="1:10" x14ac:dyDescent="0.25">
      <c r="A142" s="216"/>
      <c r="B142" s="34" t="s">
        <v>221</v>
      </c>
      <c r="C142" s="34" t="s">
        <v>263</v>
      </c>
      <c r="D142" s="35">
        <v>2.5</v>
      </c>
      <c r="E142" s="36">
        <v>2829.5129999999999</v>
      </c>
      <c r="F142" s="35">
        <v>1</v>
      </c>
      <c r="G142" s="36">
        <v>514.36</v>
      </c>
      <c r="H142" s="35">
        <v>3</v>
      </c>
      <c r="I142" s="36">
        <v>3395.4155999999998</v>
      </c>
      <c r="J142" s="37">
        <v>1131.8053</v>
      </c>
    </row>
    <row r="143" spans="1:10" ht="30" x14ac:dyDescent="0.25">
      <c r="A143" s="216"/>
      <c r="B143" s="34" t="s">
        <v>221</v>
      </c>
      <c r="C143" s="34" t="s">
        <v>264</v>
      </c>
      <c r="D143" s="35">
        <v>0.99999999999999989</v>
      </c>
      <c r="E143" s="36">
        <v>1978.02</v>
      </c>
      <c r="F143" s="35">
        <v>0</v>
      </c>
      <c r="G143" s="36">
        <v>0</v>
      </c>
      <c r="H143" s="35">
        <v>0.99999999999999989</v>
      </c>
      <c r="I143" s="36">
        <v>1978.02</v>
      </c>
      <c r="J143" s="37">
        <v>1978.02</v>
      </c>
    </row>
    <row r="144" spans="1:10" x14ac:dyDescent="0.25">
      <c r="A144" s="216"/>
      <c r="B144" s="34" t="s">
        <v>222</v>
      </c>
      <c r="C144" s="34" t="s">
        <v>250</v>
      </c>
      <c r="D144" s="35">
        <v>3.9999999999999996</v>
      </c>
      <c r="E144" s="36">
        <v>6198.7446</v>
      </c>
      <c r="F144" s="35">
        <v>7</v>
      </c>
      <c r="G144" s="36">
        <v>9271.91</v>
      </c>
      <c r="H144" s="35">
        <v>4.5</v>
      </c>
      <c r="I144" s="36">
        <v>6973.5875999999998</v>
      </c>
      <c r="J144" s="37">
        <v>1549.6860999999999</v>
      </c>
    </row>
    <row r="145" spans="1:10" x14ac:dyDescent="0.25">
      <c r="A145" s="216"/>
      <c r="B145" s="34" t="s">
        <v>222</v>
      </c>
      <c r="C145" s="34" t="s">
        <v>263</v>
      </c>
      <c r="D145" s="35">
        <v>3.9999999999999996</v>
      </c>
      <c r="E145" s="36">
        <v>4527.2214000000004</v>
      </c>
      <c r="F145" s="35">
        <v>1</v>
      </c>
      <c r="G145" s="36">
        <v>560.82000000000005</v>
      </c>
      <c r="H145" s="35">
        <v>4.5</v>
      </c>
      <c r="I145" s="36">
        <v>5093.1239999999998</v>
      </c>
      <c r="J145" s="37">
        <v>1131.8053</v>
      </c>
    </row>
    <row r="146" spans="1:10" ht="30" x14ac:dyDescent="0.25">
      <c r="A146" s="216"/>
      <c r="B146" s="34" t="s">
        <v>222</v>
      </c>
      <c r="C146" s="34" t="s">
        <v>264</v>
      </c>
      <c r="D146" s="35">
        <v>2.5</v>
      </c>
      <c r="E146" s="36">
        <v>4945.05</v>
      </c>
      <c r="F146" s="35">
        <v>0</v>
      </c>
      <c r="G146" s="36">
        <v>0</v>
      </c>
      <c r="H146" s="35">
        <v>3</v>
      </c>
      <c r="I146" s="36">
        <v>5934.06</v>
      </c>
      <c r="J146" s="37">
        <v>1978.02</v>
      </c>
    </row>
    <row r="147" spans="1:10" x14ac:dyDescent="0.25">
      <c r="A147" s="216"/>
      <c r="B147" s="34" t="s">
        <v>223</v>
      </c>
      <c r="C147" s="34" t="s">
        <v>250</v>
      </c>
      <c r="D147" s="35">
        <v>0</v>
      </c>
      <c r="E147" s="36">
        <v>0</v>
      </c>
      <c r="F147" s="35">
        <v>2</v>
      </c>
      <c r="G147" s="36">
        <v>2337.3200000000002</v>
      </c>
      <c r="H147" s="35">
        <v>0</v>
      </c>
      <c r="I147" s="36">
        <v>0</v>
      </c>
      <c r="J147" s="37">
        <v>1549.6860999999999</v>
      </c>
    </row>
    <row r="148" spans="1:10" x14ac:dyDescent="0.25">
      <c r="A148" s="216"/>
      <c r="B148" s="34" t="s">
        <v>223</v>
      </c>
      <c r="C148" s="34" t="s">
        <v>263</v>
      </c>
      <c r="D148" s="35">
        <v>0</v>
      </c>
      <c r="E148" s="36">
        <v>0</v>
      </c>
      <c r="F148" s="35">
        <v>3</v>
      </c>
      <c r="G148" s="36">
        <v>1543.08</v>
      </c>
      <c r="H148" s="35">
        <v>0</v>
      </c>
      <c r="I148" s="36">
        <v>0</v>
      </c>
      <c r="J148" s="37">
        <v>1131.8053</v>
      </c>
    </row>
    <row r="149" spans="1:10" x14ac:dyDescent="0.25">
      <c r="A149" s="216"/>
      <c r="B149" s="34" t="s">
        <v>223</v>
      </c>
      <c r="C149" s="34" t="s">
        <v>267</v>
      </c>
      <c r="D149" s="35">
        <v>3.9999999999999996</v>
      </c>
      <c r="E149" s="36">
        <v>2849.9969999999998</v>
      </c>
      <c r="F149" s="35">
        <v>0</v>
      </c>
      <c r="G149" s="36">
        <v>0</v>
      </c>
      <c r="H149" s="35">
        <v>4.5</v>
      </c>
      <c r="I149" s="36">
        <v>3206.2469999999998</v>
      </c>
      <c r="J149" s="37">
        <v>712.49929999999995</v>
      </c>
    </row>
    <row r="150" spans="1:10" ht="15.75" thickBot="1" x14ac:dyDescent="0.3">
      <c r="A150" s="217"/>
      <c r="B150" s="38" t="s">
        <v>223</v>
      </c>
      <c r="C150" s="38" t="s">
        <v>256</v>
      </c>
      <c r="D150" s="39">
        <v>6.4999999999999991</v>
      </c>
      <c r="E150" s="40">
        <v>10082.434800000001</v>
      </c>
      <c r="F150" s="39">
        <v>1</v>
      </c>
      <c r="G150" s="40">
        <v>436.64</v>
      </c>
      <c r="H150" s="39">
        <v>7.5</v>
      </c>
      <c r="I150" s="40">
        <v>11633.578799999999</v>
      </c>
      <c r="J150" s="41">
        <v>1551.1438000000001</v>
      </c>
    </row>
    <row r="151" spans="1:10" s="16" customFormat="1" x14ac:dyDescent="0.25">
      <c r="A151" s="45"/>
      <c r="B151" s="42"/>
      <c r="C151" s="42"/>
      <c r="D151" s="42"/>
      <c r="E151" s="42"/>
      <c r="F151" s="43"/>
      <c r="G151" s="44"/>
      <c r="H151" s="43"/>
      <c r="I151" s="44"/>
      <c r="J151" s="43"/>
    </row>
    <row r="152" spans="1:10" s="16" customFormat="1" ht="15.75" thickBot="1" x14ac:dyDescent="0.3">
      <c r="A152" s="45"/>
      <c r="B152" s="42"/>
      <c r="C152" s="42"/>
      <c r="D152" s="42"/>
      <c r="E152" s="42"/>
      <c r="F152" s="43"/>
      <c r="G152" s="44"/>
      <c r="H152" s="43"/>
      <c r="I152" s="44"/>
      <c r="J152" s="43"/>
    </row>
    <row r="153" spans="1:10" s="16" customFormat="1" ht="15.75" thickBot="1" x14ac:dyDescent="0.3">
      <c r="A153" s="213">
        <v>40602</v>
      </c>
      <c r="B153" s="213"/>
      <c r="C153" s="213"/>
      <c r="D153" s="213"/>
      <c r="E153" s="213"/>
      <c r="F153" s="213"/>
      <c r="G153" s="213"/>
      <c r="H153" s="213"/>
      <c r="I153" s="213"/>
      <c r="J153" s="213"/>
    </row>
    <row r="154" spans="1:10" s="16" customFormat="1" ht="15.75" thickBot="1" x14ac:dyDescent="0.3">
      <c r="A154" s="213" t="s">
        <v>161</v>
      </c>
      <c r="B154" s="213"/>
      <c r="C154" s="213"/>
      <c r="D154" s="213"/>
      <c r="E154" s="213"/>
      <c r="F154" s="213"/>
      <c r="G154" s="213"/>
      <c r="H154" s="213"/>
      <c r="I154" s="213"/>
      <c r="J154" s="213"/>
    </row>
    <row r="155" spans="1:10" s="16" customFormat="1" ht="32.25" thickBot="1" x14ac:dyDescent="0.3">
      <c r="A155" s="20" t="s">
        <v>165</v>
      </c>
      <c r="B155" s="20" t="s">
        <v>166</v>
      </c>
      <c r="C155" s="20" t="s">
        <v>167</v>
      </c>
      <c r="D155" s="20" t="s">
        <v>275</v>
      </c>
      <c r="E155" s="20" t="s">
        <v>169</v>
      </c>
      <c r="F155" s="20" t="s">
        <v>270</v>
      </c>
      <c r="G155" s="20" t="s">
        <v>168</v>
      </c>
      <c r="H155" s="20" t="s">
        <v>170</v>
      </c>
      <c r="I155" s="20" t="s">
        <v>171</v>
      </c>
      <c r="J155" s="20" t="s">
        <v>172</v>
      </c>
    </row>
    <row r="156" spans="1:10" ht="30" x14ac:dyDescent="0.25">
      <c r="A156" s="215" t="s">
        <v>43</v>
      </c>
      <c r="B156" s="30" t="s">
        <v>224</v>
      </c>
      <c r="C156" s="30" t="s">
        <v>251</v>
      </c>
      <c r="D156" s="31">
        <v>33.5</v>
      </c>
      <c r="E156" s="32">
        <v>50278.582199999997</v>
      </c>
      <c r="F156" s="31">
        <v>19</v>
      </c>
      <c r="G156" s="32">
        <v>27164.41</v>
      </c>
      <c r="H156" s="31">
        <v>39.5</v>
      </c>
      <c r="I156" s="32">
        <v>59283.701399999998</v>
      </c>
      <c r="J156" s="33">
        <v>1500.8532</v>
      </c>
    </row>
    <row r="157" spans="1:10" ht="30" x14ac:dyDescent="0.25">
      <c r="A157" s="216"/>
      <c r="B157" s="34" t="s">
        <v>224</v>
      </c>
      <c r="C157" s="34" t="s">
        <v>256</v>
      </c>
      <c r="D157" s="35">
        <v>0</v>
      </c>
      <c r="E157" s="36">
        <v>0</v>
      </c>
      <c r="F157" s="35">
        <v>2</v>
      </c>
      <c r="G157" s="36">
        <v>6265.49</v>
      </c>
      <c r="H157" s="35">
        <v>0</v>
      </c>
      <c r="I157" s="36">
        <v>0</v>
      </c>
      <c r="J157" s="37">
        <v>1551.1438000000001</v>
      </c>
    </row>
    <row r="158" spans="1:10" x14ac:dyDescent="0.25">
      <c r="A158" s="216"/>
      <c r="B158" s="34" t="s">
        <v>225</v>
      </c>
      <c r="C158" s="34" t="s">
        <v>251</v>
      </c>
      <c r="D158" s="35">
        <v>2.5</v>
      </c>
      <c r="E158" s="36">
        <v>3752.1329999999998</v>
      </c>
      <c r="F158" s="35">
        <v>1</v>
      </c>
      <c r="G158" s="36">
        <v>552.09</v>
      </c>
      <c r="H158" s="35">
        <v>3</v>
      </c>
      <c r="I158" s="36">
        <v>4502.5595999999996</v>
      </c>
      <c r="J158" s="37">
        <v>1500.8532</v>
      </c>
    </row>
    <row r="159" spans="1:10" ht="15.75" thickBot="1" x14ac:dyDescent="0.3">
      <c r="A159" s="217"/>
      <c r="B159" s="38" t="s">
        <v>226</v>
      </c>
      <c r="C159" s="38" t="s">
        <v>251</v>
      </c>
      <c r="D159" s="39">
        <v>3.5000000000000004</v>
      </c>
      <c r="E159" s="40">
        <v>5252.9862000000003</v>
      </c>
      <c r="F159" s="39">
        <v>0</v>
      </c>
      <c r="G159" s="40">
        <v>0</v>
      </c>
      <c r="H159" s="39">
        <v>4.5</v>
      </c>
      <c r="I159" s="40">
        <v>6753.8393999999998</v>
      </c>
      <c r="J159" s="41">
        <v>1500.8532</v>
      </c>
    </row>
    <row r="160" spans="1:10" x14ac:dyDescent="0.25">
      <c r="A160" s="215" t="s">
        <v>76</v>
      </c>
      <c r="B160" s="30" t="s">
        <v>227</v>
      </c>
      <c r="C160" s="30" t="s">
        <v>251</v>
      </c>
      <c r="D160" s="31">
        <v>0.99999999999999989</v>
      </c>
      <c r="E160" s="32">
        <v>1500.8532</v>
      </c>
      <c r="F160" s="31">
        <v>1</v>
      </c>
      <c r="G160" s="32">
        <v>2282.85</v>
      </c>
      <c r="H160" s="31">
        <v>0.99999999999999989</v>
      </c>
      <c r="I160" s="32">
        <v>1500.8532</v>
      </c>
      <c r="J160" s="33">
        <v>1500.8532</v>
      </c>
    </row>
    <row r="161" spans="1:10" x14ac:dyDescent="0.25">
      <c r="A161" s="216"/>
      <c r="B161" s="34" t="s">
        <v>227</v>
      </c>
      <c r="C161" s="34" t="s">
        <v>259</v>
      </c>
      <c r="D161" s="35">
        <v>1.9999999999999998</v>
      </c>
      <c r="E161" s="36">
        <v>1846.7118</v>
      </c>
      <c r="F161" s="35">
        <v>1</v>
      </c>
      <c r="G161" s="36">
        <v>444.64</v>
      </c>
      <c r="H161" s="35">
        <v>2.5</v>
      </c>
      <c r="I161" s="36">
        <v>2308.3896</v>
      </c>
      <c r="J161" s="37">
        <v>923.35590000000002</v>
      </c>
    </row>
    <row r="162" spans="1:10" x14ac:dyDescent="0.25">
      <c r="A162" s="216"/>
      <c r="B162" s="34" t="s">
        <v>228</v>
      </c>
      <c r="C162" s="34" t="s">
        <v>251</v>
      </c>
      <c r="D162" s="35">
        <v>0</v>
      </c>
      <c r="E162" s="36">
        <v>0</v>
      </c>
      <c r="F162" s="35">
        <v>1</v>
      </c>
      <c r="G162" s="36">
        <v>1523.67</v>
      </c>
      <c r="H162" s="35">
        <v>0</v>
      </c>
      <c r="I162" s="36">
        <v>0</v>
      </c>
      <c r="J162" s="37">
        <v>1500.8532</v>
      </c>
    </row>
    <row r="163" spans="1:10" x14ac:dyDescent="0.25">
      <c r="A163" s="216"/>
      <c r="B163" s="34" t="s">
        <v>228</v>
      </c>
      <c r="C163" s="34" t="s">
        <v>259</v>
      </c>
      <c r="D163" s="35">
        <v>6.4999999999999991</v>
      </c>
      <c r="E163" s="36">
        <v>6001.8131999999996</v>
      </c>
      <c r="F163" s="35">
        <v>2</v>
      </c>
      <c r="G163" s="36">
        <v>857.28</v>
      </c>
      <c r="H163" s="35">
        <v>7.5</v>
      </c>
      <c r="I163" s="36">
        <v>6925.1693999999998</v>
      </c>
      <c r="J163" s="37">
        <v>923.35590000000002</v>
      </c>
    </row>
    <row r="164" spans="1:10" x14ac:dyDescent="0.25">
      <c r="A164" s="216"/>
      <c r="B164" s="34" t="s">
        <v>229</v>
      </c>
      <c r="C164" s="34" t="s">
        <v>251</v>
      </c>
      <c r="D164" s="35">
        <v>1.5</v>
      </c>
      <c r="E164" s="36">
        <v>2251.2797999999998</v>
      </c>
      <c r="F164" s="35">
        <v>1</v>
      </c>
      <c r="G164" s="36">
        <v>1574.72</v>
      </c>
      <c r="H164" s="35">
        <v>1.9999999999999998</v>
      </c>
      <c r="I164" s="36">
        <v>3001.7064</v>
      </c>
      <c r="J164" s="37">
        <v>1500.8532</v>
      </c>
    </row>
    <row r="165" spans="1:10" x14ac:dyDescent="0.25">
      <c r="A165" s="216"/>
      <c r="B165" s="34" t="s">
        <v>229</v>
      </c>
      <c r="C165" s="34" t="s">
        <v>259</v>
      </c>
      <c r="D165" s="35">
        <v>7.5</v>
      </c>
      <c r="E165" s="36">
        <v>6925.1693999999998</v>
      </c>
      <c r="F165" s="35">
        <v>2</v>
      </c>
      <c r="G165" s="36">
        <v>897.68</v>
      </c>
      <c r="H165" s="35">
        <v>8.5</v>
      </c>
      <c r="I165" s="36">
        <v>7848.5249999999996</v>
      </c>
      <c r="J165" s="37">
        <v>923.35590000000002</v>
      </c>
    </row>
    <row r="166" spans="1:10" x14ac:dyDescent="0.25">
      <c r="A166" s="216"/>
      <c r="B166" s="34" t="s">
        <v>230</v>
      </c>
      <c r="C166" s="34" t="s">
        <v>259</v>
      </c>
      <c r="D166" s="35">
        <v>8.5</v>
      </c>
      <c r="E166" s="36">
        <v>7848.5249999999996</v>
      </c>
      <c r="F166" s="35">
        <v>4</v>
      </c>
      <c r="G166" s="36">
        <v>4720.6400000000003</v>
      </c>
      <c r="H166" s="35">
        <v>10</v>
      </c>
      <c r="I166" s="36">
        <v>9233.5589999999993</v>
      </c>
      <c r="J166" s="37">
        <v>923.35590000000002</v>
      </c>
    </row>
    <row r="167" spans="1:10" x14ac:dyDescent="0.25">
      <c r="A167" s="216"/>
      <c r="B167" s="34" t="s">
        <v>231</v>
      </c>
      <c r="C167" s="34" t="s">
        <v>250</v>
      </c>
      <c r="D167" s="35">
        <v>0</v>
      </c>
      <c r="E167" s="36">
        <v>0</v>
      </c>
      <c r="F167" s="35">
        <v>1</v>
      </c>
      <c r="G167" s="36">
        <v>1924.21</v>
      </c>
      <c r="H167" s="35">
        <v>0</v>
      </c>
      <c r="I167" s="36">
        <v>0</v>
      </c>
      <c r="J167" s="37">
        <v>1549.6860999999999</v>
      </c>
    </row>
    <row r="168" spans="1:10" x14ac:dyDescent="0.25">
      <c r="A168" s="216"/>
      <c r="B168" s="34" t="s">
        <v>231</v>
      </c>
      <c r="C168" s="34" t="s">
        <v>251</v>
      </c>
      <c r="D168" s="35">
        <v>7.5</v>
      </c>
      <c r="E168" s="36">
        <v>11256.398999999999</v>
      </c>
      <c r="F168" s="35">
        <v>1</v>
      </c>
      <c r="G168" s="36">
        <v>3910.79</v>
      </c>
      <c r="H168" s="35">
        <v>9</v>
      </c>
      <c r="I168" s="36">
        <v>13507.6788</v>
      </c>
      <c r="J168" s="37">
        <v>1500.8532</v>
      </c>
    </row>
    <row r="169" spans="1:10" ht="15.75" thickBot="1" x14ac:dyDescent="0.3">
      <c r="A169" s="217"/>
      <c r="B169" s="38" t="s">
        <v>231</v>
      </c>
      <c r="C169" s="38" t="s">
        <v>259</v>
      </c>
      <c r="D169" s="39">
        <v>7.5</v>
      </c>
      <c r="E169" s="40">
        <v>6925.1693999999998</v>
      </c>
      <c r="F169" s="39">
        <v>1</v>
      </c>
      <c r="G169" s="40">
        <v>428.64</v>
      </c>
      <c r="H169" s="39">
        <v>9</v>
      </c>
      <c r="I169" s="40">
        <v>8310.2034000000003</v>
      </c>
      <c r="J169" s="41">
        <v>923.35590000000002</v>
      </c>
    </row>
    <row r="170" spans="1:10" s="16" customFormat="1" x14ac:dyDescent="0.25">
      <c r="A170" s="45"/>
      <c r="B170" s="42"/>
      <c r="C170" s="42"/>
      <c r="D170" s="42"/>
      <c r="E170" s="42"/>
      <c r="F170" s="43"/>
      <c r="G170" s="44"/>
      <c r="H170" s="43"/>
      <c r="I170" s="44"/>
      <c r="J170" s="43"/>
    </row>
    <row r="171" spans="1:10" s="16" customFormat="1" ht="15.75" thickBot="1" x14ac:dyDescent="0.3">
      <c r="A171" s="45"/>
      <c r="B171" s="42"/>
      <c r="C171" s="42"/>
      <c r="D171" s="42"/>
      <c r="E171" s="42"/>
      <c r="F171" s="43"/>
      <c r="G171" s="44"/>
      <c r="H171" s="43"/>
      <c r="I171" s="44"/>
      <c r="J171" s="43"/>
    </row>
    <row r="172" spans="1:10" s="16" customFormat="1" ht="15.75" thickBot="1" x14ac:dyDescent="0.3">
      <c r="A172" s="213">
        <v>40602</v>
      </c>
      <c r="B172" s="213"/>
      <c r="C172" s="213"/>
      <c r="D172" s="213"/>
      <c r="E172" s="213"/>
      <c r="F172" s="213"/>
      <c r="G172" s="213"/>
      <c r="H172" s="213"/>
      <c r="I172" s="213"/>
      <c r="J172" s="213"/>
    </row>
    <row r="173" spans="1:10" s="16" customFormat="1" ht="15.75" thickBot="1" x14ac:dyDescent="0.3">
      <c r="A173" s="213" t="s">
        <v>162</v>
      </c>
      <c r="B173" s="213"/>
      <c r="C173" s="213"/>
      <c r="D173" s="213"/>
      <c r="E173" s="213"/>
      <c r="F173" s="213"/>
      <c r="G173" s="213"/>
      <c r="H173" s="213"/>
      <c r="I173" s="213"/>
      <c r="J173" s="213"/>
    </row>
    <row r="174" spans="1:10" s="16" customFormat="1" ht="32.25" thickBot="1" x14ac:dyDescent="0.3">
      <c r="A174" s="20" t="s">
        <v>165</v>
      </c>
      <c r="B174" s="20" t="s">
        <v>166</v>
      </c>
      <c r="C174" s="20" t="s">
        <v>167</v>
      </c>
      <c r="D174" s="20" t="s">
        <v>275</v>
      </c>
      <c r="E174" s="20" t="s">
        <v>169</v>
      </c>
      <c r="F174" s="20" t="s">
        <v>270</v>
      </c>
      <c r="G174" s="20" t="s">
        <v>168</v>
      </c>
      <c r="H174" s="20" t="s">
        <v>170</v>
      </c>
      <c r="I174" s="20" t="s">
        <v>171</v>
      </c>
      <c r="J174" s="20" t="s">
        <v>172</v>
      </c>
    </row>
    <row r="175" spans="1:10" x14ac:dyDescent="0.25">
      <c r="A175" s="215" t="s">
        <v>13</v>
      </c>
      <c r="B175" s="30" t="s">
        <v>232</v>
      </c>
      <c r="C175" s="30" t="s">
        <v>267</v>
      </c>
      <c r="D175" s="31">
        <v>14.499999999999998</v>
      </c>
      <c r="E175" s="32">
        <v>10331.239799999999</v>
      </c>
      <c r="F175" s="31">
        <v>7</v>
      </c>
      <c r="G175" s="32">
        <v>4882.91</v>
      </c>
      <c r="H175" s="31">
        <v>17</v>
      </c>
      <c r="I175" s="32">
        <v>12112.487999999999</v>
      </c>
      <c r="J175" s="33">
        <v>712.49929999999995</v>
      </c>
    </row>
    <row r="176" spans="1:10" ht="30.75" thickBot="1" x14ac:dyDescent="0.3">
      <c r="A176" s="216"/>
      <c r="B176" s="34" t="s">
        <v>232</v>
      </c>
      <c r="C176" s="34" t="s">
        <v>264</v>
      </c>
      <c r="D176" s="35">
        <v>0</v>
      </c>
      <c r="E176" s="36">
        <v>0</v>
      </c>
      <c r="F176" s="35">
        <v>1</v>
      </c>
      <c r="G176" s="36">
        <v>1397.47</v>
      </c>
      <c r="H176" s="35">
        <v>0</v>
      </c>
      <c r="I176" s="36">
        <v>0</v>
      </c>
      <c r="J176" s="37">
        <v>1978.02</v>
      </c>
    </row>
    <row r="177" spans="1:10" x14ac:dyDescent="0.25">
      <c r="A177" s="215" t="s">
        <v>31</v>
      </c>
      <c r="B177" s="30" t="s">
        <v>233</v>
      </c>
      <c r="C177" s="30" t="s">
        <v>273</v>
      </c>
      <c r="D177" s="31">
        <v>6.4999999999999991</v>
      </c>
      <c r="E177" s="32">
        <v>5786.3868000000002</v>
      </c>
      <c r="F177" s="31">
        <v>27</v>
      </c>
      <c r="G177" s="32">
        <v>24562.14</v>
      </c>
      <c r="H177" s="31">
        <v>7.5</v>
      </c>
      <c r="I177" s="32">
        <v>6676.6008000000002</v>
      </c>
      <c r="J177" s="33">
        <v>890.21339999999998</v>
      </c>
    </row>
    <row r="178" spans="1:10" x14ac:dyDescent="0.25">
      <c r="A178" s="216"/>
      <c r="B178" s="34" t="s">
        <v>233</v>
      </c>
      <c r="C178" s="34" t="s">
        <v>267</v>
      </c>
      <c r="D178" s="35">
        <v>0</v>
      </c>
      <c r="E178" s="36">
        <v>0</v>
      </c>
      <c r="F178" s="35">
        <v>2</v>
      </c>
      <c r="G178" s="36">
        <v>1028.72</v>
      </c>
      <c r="H178" s="35">
        <v>0</v>
      </c>
      <c r="I178" s="36">
        <v>0</v>
      </c>
      <c r="J178" s="37">
        <v>712.49929999999995</v>
      </c>
    </row>
    <row r="179" spans="1:10" x14ac:dyDescent="0.25">
      <c r="A179" s="216"/>
      <c r="B179" s="34" t="s">
        <v>233</v>
      </c>
      <c r="C179" s="34" t="s">
        <v>266</v>
      </c>
      <c r="D179" s="35">
        <v>9.5</v>
      </c>
      <c r="E179" s="36">
        <v>10523.8608</v>
      </c>
      <c r="F179" s="35">
        <v>1</v>
      </c>
      <c r="G179" s="36">
        <v>3475.49</v>
      </c>
      <c r="H179" s="35">
        <v>11.5</v>
      </c>
      <c r="I179" s="36">
        <v>12739.41</v>
      </c>
      <c r="J179" s="37">
        <v>1107.7747999999999</v>
      </c>
    </row>
    <row r="180" spans="1:10" x14ac:dyDescent="0.25">
      <c r="A180" s="216"/>
      <c r="B180" s="34" t="s">
        <v>233</v>
      </c>
      <c r="C180" s="34" t="s">
        <v>256</v>
      </c>
      <c r="D180" s="35">
        <v>0</v>
      </c>
      <c r="E180" s="36">
        <v>0</v>
      </c>
      <c r="F180" s="35">
        <v>3</v>
      </c>
      <c r="G180" s="36">
        <v>6995.53</v>
      </c>
      <c r="H180" s="35">
        <v>0</v>
      </c>
      <c r="I180" s="36">
        <v>0</v>
      </c>
      <c r="J180" s="37">
        <v>1551.1438000000001</v>
      </c>
    </row>
    <row r="181" spans="1:10" x14ac:dyDescent="0.25">
      <c r="A181" s="216"/>
      <c r="B181" s="34" t="s">
        <v>234</v>
      </c>
      <c r="C181" s="34" t="s">
        <v>273</v>
      </c>
      <c r="D181" s="35">
        <v>0</v>
      </c>
      <c r="E181" s="36">
        <v>0</v>
      </c>
      <c r="F181" s="35">
        <v>2</v>
      </c>
      <c r="G181" s="36">
        <v>889.28</v>
      </c>
      <c r="H181" s="35">
        <v>0</v>
      </c>
      <c r="I181" s="36">
        <v>0</v>
      </c>
      <c r="J181" s="37">
        <v>890.21339999999998</v>
      </c>
    </row>
    <row r="182" spans="1:10" x14ac:dyDescent="0.25">
      <c r="A182" s="216"/>
      <c r="B182" s="34" t="s">
        <v>234</v>
      </c>
      <c r="C182" s="34" t="s">
        <v>266</v>
      </c>
      <c r="D182" s="35">
        <v>7.9999999999999991</v>
      </c>
      <c r="E182" s="36">
        <v>8862.1985999999997</v>
      </c>
      <c r="F182" s="35">
        <v>0</v>
      </c>
      <c r="G182" s="36">
        <v>0</v>
      </c>
      <c r="H182" s="35">
        <v>9.5</v>
      </c>
      <c r="I182" s="36">
        <v>10523.8608</v>
      </c>
      <c r="J182" s="37">
        <v>1107.7747999999999</v>
      </c>
    </row>
    <row r="183" spans="1:10" ht="30" x14ac:dyDescent="0.25">
      <c r="A183" s="216"/>
      <c r="B183" s="34" t="s">
        <v>234</v>
      </c>
      <c r="C183" s="34" t="s">
        <v>264</v>
      </c>
      <c r="D183" s="35">
        <v>0</v>
      </c>
      <c r="E183" s="36">
        <v>0</v>
      </c>
      <c r="F183" s="35">
        <v>2</v>
      </c>
      <c r="G183" s="36">
        <v>4648.3999999999996</v>
      </c>
      <c r="H183" s="35">
        <v>0</v>
      </c>
      <c r="I183" s="36">
        <v>0</v>
      </c>
      <c r="J183" s="37">
        <v>1978.02</v>
      </c>
    </row>
    <row r="184" spans="1:10" x14ac:dyDescent="0.25">
      <c r="A184" s="216"/>
      <c r="B184" s="34" t="s">
        <v>235</v>
      </c>
      <c r="C184" s="34" t="s">
        <v>267</v>
      </c>
      <c r="D184" s="35">
        <v>0</v>
      </c>
      <c r="E184" s="36">
        <v>0</v>
      </c>
      <c r="F184" s="35">
        <v>2</v>
      </c>
      <c r="G184" s="36">
        <v>1028.72</v>
      </c>
      <c r="H184" s="35">
        <v>0</v>
      </c>
      <c r="I184" s="36">
        <v>0</v>
      </c>
      <c r="J184" s="37">
        <v>712.49929999999995</v>
      </c>
    </row>
    <row r="185" spans="1:10" ht="30.75" thickBot="1" x14ac:dyDescent="0.3">
      <c r="A185" s="216"/>
      <c r="B185" s="34" t="s">
        <v>235</v>
      </c>
      <c r="C185" s="34" t="s">
        <v>264</v>
      </c>
      <c r="D185" s="35">
        <v>6</v>
      </c>
      <c r="E185" s="36">
        <v>11868.12</v>
      </c>
      <c r="F185" s="35">
        <v>10</v>
      </c>
      <c r="G185" s="36">
        <v>20781.330000000002</v>
      </c>
      <c r="H185" s="35">
        <v>7.5</v>
      </c>
      <c r="I185" s="36">
        <v>14835.15</v>
      </c>
      <c r="J185" s="37">
        <v>1978.02</v>
      </c>
    </row>
    <row r="186" spans="1:10" x14ac:dyDescent="0.25">
      <c r="A186" s="215" t="s">
        <v>23</v>
      </c>
      <c r="B186" s="30" t="s">
        <v>236</v>
      </c>
      <c r="C186" s="30" t="s">
        <v>265</v>
      </c>
      <c r="D186" s="31">
        <v>10</v>
      </c>
      <c r="E186" s="32">
        <v>19780.2</v>
      </c>
      <c r="F186" s="31">
        <v>14</v>
      </c>
      <c r="G186" s="32">
        <v>32949.81</v>
      </c>
      <c r="H186" s="31">
        <v>12</v>
      </c>
      <c r="I186" s="32">
        <v>23736.240000000002</v>
      </c>
      <c r="J186" s="33">
        <v>1978.02</v>
      </c>
    </row>
    <row r="187" spans="1:10" x14ac:dyDescent="0.25">
      <c r="A187" s="216"/>
      <c r="B187" s="34" t="s">
        <v>236</v>
      </c>
      <c r="C187" s="34" t="s">
        <v>266</v>
      </c>
      <c r="D187" s="35">
        <v>0</v>
      </c>
      <c r="E187" s="36">
        <v>0</v>
      </c>
      <c r="F187" s="35">
        <v>1</v>
      </c>
      <c r="G187" s="36">
        <v>428.64</v>
      </c>
      <c r="H187" s="35">
        <v>0</v>
      </c>
      <c r="I187" s="36">
        <v>0</v>
      </c>
      <c r="J187" s="37">
        <v>1107.7747999999999</v>
      </c>
    </row>
    <row r="188" spans="1:10" x14ac:dyDescent="0.25">
      <c r="A188" s="216"/>
      <c r="B188" s="34" t="s">
        <v>237</v>
      </c>
      <c r="C188" s="34" t="s">
        <v>266</v>
      </c>
      <c r="D188" s="35">
        <v>11</v>
      </c>
      <c r="E188" s="36">
        <v>12185.522999999999</v>
      </c>
      <c r="F188" s="35">
        <v>4</v>
      </c>
      <c r="G188" s="36">
        <v>4890.1000000000004</v>
      </c>
      <c r="H188" s="35">
        <v>12.999999999999998</v>
      </c>
      <c r="I188" s="36">
        <v>14401.072200000001</v>
      </c>
      <c r="J188" s="37">
        <v>1107.7747999999999</v>
      </c>
    </row>
    <row r="189" spans="1:10" ht="15.75" thickBot="1" x14ac:dyDescent="0.3">
      <c r="A189" s="216"/>
      <c r="B189" s="34" t="s">
        <v>238</v>
      </c>
      <c r="C189" s="34" t="s">
        <v>268</v>
      </c>
      <c r="D189" s="35">
        <v>25.5</v>
      </c>
      <c r="E189" s="36">
        <v>44755.585800000001</v>
      </c>
      <c r="F189" s="35">
        <v>26</v>
      </c>
      <c r="G189" s="36">
        <v>44717.38</v>
      </c>
      <c r="H189" s="35">
        <v>30</v>
      </c>
      <c r="I189" s="36">
        <v>52653.63</v>
      </c>
      <c r="J189" s="37">
        <v>1755.1210000000001</v>
      </c>
    </row>
    <row r="190" spans="1:10" x14ac:dyDescent="0.25">
      <c r="A190" s="215" t="s">
        <v>26</v>
      </c>
      <c r="B190" s="30" t="s">
        <v>239</v>
      </c>
      <c r="C190" s="30" t="s">
        <v>250</v>
      </c>
      <c r="D190" s="31">
        <v>0</v>
      </c>
      <c r="E190" s="32">
        <v>0</v>
      </c>
      <c r="F190" s="31">
        <v>1</v>
      </c>
      <c r="G190" s="32">
        <v>1765.16</v>
      </c>
      <c r="H190" s="31">
        <v>0</v>
      </c>
      <c r="I190" s="32">
        <v>0</v>
      </c>
      <c r="J190" s="33">
        <v>1549.6860999999999</v>
      </c>
    </row>
    <row r="191" spans="1:10" x14ac:dyDescent="0.25">
      <c r="A191" s="216"/>
      <c r="B191" s="34" t="s">
        <v>239</v>
      </c>
      <c r="C191" s="34" t="s">
        <v>266</v>
      </c>
      <c r="D191" s="35">
        <v>0</v>
      </c>
      <c r="E191" s="36">
        <v>0</v>
      </c>
      <c r="F191" s="35">
        <v>1</v>
      </c>
      <c r="G191" s="36">
        <v>1448.6</v>
      </c>
      <c r="H191" s="35">
        <v>0</v>
      </c>
      <c r="I191" s="36">
        <v>0</v>
      </c>
      <c r="J191" s="37">
        <v>1107.7747999999999</v>
      </c>
    </row>
    <row r="192" spans="1:10" ht="30" x14ac:dyDescent="0.25">
      <c r="A192" s="216"/>
      <c r="B192" s="34" t="s">
        <v>239</v>
      </c>
      <c r="C192" s="34" t="s">
        <v>264</v>
      </c>
      <c r="D192" s="35">
        <v>0</v>
      </c>
      <c r="E192" s="36">
        <v>0</v>
      </c>
      <c r="F192" s="35">
        <v>1</v>
      </c>
      <c r="G192" s="36">
        <v>3526.32</v>
      </c>
      <c r="H192" s="35">
        <v>0</v>
      </c>
      <c r="I192" s="36">
        <v>0</v>
      </c>
      <c r="J192" s="37">
        <v>1978.02</v>
      </c>
    </row>
    <row r="193" spans="1:10" x14ac:dyDescent="0.25">
      <c r="A193" s="216"/>
      <c r="B193" s="34" t="s">
        <v>239</v>
      </c>
      <c r="C193" s="34" t="s">
        <v>256</v>
      </c>
      <c r="D193" s="35">
        <v>9</v>
      </c>
      <c r="E193" s="36">
        <v>13960.2942</v>
      </c>
      <c r="F193" s="35">
        <v>13</v>
      </c>
      <c r="G193" s="36">
        <v>16651.490000000002</v>
      </c>
      <c r="H193" s="35">
        <v>10.5</v>
      </c>
      <c r="I193" s="36">
        <v>16287.009599999999</v>
      </c>
      <c r="J193" s="37">
        <v>1551.1438000000001</v>
      </c>
    </row>
    <row r="194" spans="1:10" x14ac:dyDescent="0.25">
      <c r="A194" s="216"/>
      <c r="B194" s="34" t="s">
        <v>240</v>
      </c>
      <c r="C194" s="34" t="s">
        <v>266</v>
      </c>
      <c r="D194" s="35">
        <v>0</v>
      </c>
      <c r="E194" s="36">
        <v>0</v>
      </c>
      <c r="F194" s="35">
        <v>1</v>
      </c>
      <c r="G194" s="36">
        <v>1646.54</v>
      </c>
      <c r="H194" s="35">
        <v>0</v>
      </c>
      <c r="I194" s="36">
        <v>0</v>
      </c>
      <c r="J194" s="37">
        <v>1107.7747999999999</v>
      </c>
    </row>
    <row r="195" spans="1:10" x14ac:dyDescent="0.25">
      <c r="A195" s="216"/>
      <c r="B195" s="34" t="s">
        <v>240</v>
      </c>
      <c r="C195" s="34" t="s">
        <v>256</v>
      </c>
      <c r="D195" s="35">
        <v>13.5</v>
      </c>
      <c r="E195" s="36">
        <v>20940.440999999999</v>
      </c>
      <c r="F195" s="35">
        <v>4</v>
      </c>
      <c r="G195" s="36">
        <v>6065.69</v>
      </c>
      <c r="H195" s="35">
        <v>15.999999999999998</v>
      </c>
      <c r="I195" s="36">
        <v>24818.300999999999</v>
      </c>
      <c r="J195" s="37">
        <v>1551.1438000000001</v>
      </c>
    </row>
    <row r="196" spans="1:10" x14ac:dyDescent="0.25">
      <c r="A196" s="216"/>
      <c r="B196" s="34" t="s">
        <v>241</v>
      </c>
      <c r="C196" s="34" t="s">
        <v>256</v>
      </c>
      <c r="D196" s="35">
        <v>6.4999999999999991</v>
      </c>
      <c r="E196" s="36">
        <v>10082.434800000001</v>
      </c>
      <c r="F196" s="35">
        <v>6</v>
      </c>
      <c r="G196" s="36">
        <v>7744.11</v>
      </c>
      <c r="H196" s="35">
        <v>7.9999999999999991</v>
      </c>
      <c r="I196" s="36">
        <v>12409.1502</v>
      </c>
      <c r="J196" s="37">
        <v>1551.1438000000001</v>
      </c>
    </row>
    <row r="197" spans="1:10" x14ac:dyDescent="0.25">
      <c r="A197" s="216"/>
      <c r="B197" s="34" t="s">
        <v>242</v>
      </c>
      <c r="C197" s="34" t="s">
        <v>250</v>
      </c>
      <c r="D197" s="35">
        <v>0</v>
      </c>
      <c r="E197" s="36">
        <v>0</v>
      </c>
      <c r="F197" s="35">
        <v>1</v>
      </c>
      <c r="G197" s="36">
        <v>1806.48</v>
      </c>
      <c r="H197" s="35">
        <v>0</v>
      </c>
      <c r="I197" s="36">
        <v>0</v>
      </c>
      <c r="J197" s="37">
        <v>1549.6860999999999</v>
      </c>
    </row>
    <row r="198" spans="1:10" x14ac:dyDescent="0.25">
      <c r="A198" s="216"/>
      <c r="B198" s="34" t="s">
        <v>242</v>
      </c>
      <c r="C198" s="34" t="s">
        <v>268</v>
      </c>
      <c r="D198" s="35">
        <v>0</v>
      </c>
      <c r="E198" s="36">
        <v>0</v>
      </c>
      <c r="F198" s="35">
        <v>2</v>
      </c>
      <c r="G198" s="36">
        <v>2769.23</v>
      </c>
      <c r="H198" s="35">
        <v>0</v>
      </c>
      <c r="I198" s="36">
        <v>0</v>
      </c>
      <c r="J198" s="37">
        <v>1755.1210000000001</v>
      </c>
    </row>
    <row r="199" spans="1:10" x14ac:dyDescent="0.25">
      <c r="A199" s="216"/>
      <c r="B199" s="34" t="s">
        <v>242</v>
      </c>
      <c r="C199" s="34" t="s">
        <v>256</v>
      </c>
      <c r="D199" s="35">
        <v>6.4999999999999991</v>
      </c>
      <c r="E199" s="36">
        <v>10082.434800000001</v>
      </c>
      <c r="F199" s="35">
        <v>2</v>
      </c>
      <c r="G199" s="36">
        <v>4852.25</v>
      </c>
      <c r="H199" s="35">
        <v>7.5</v>
      </c>
      <c r="I199" s="36">
        <v>11633.578799999999</v>
      </c>
      <c r="J199" s="37">
        <v>1551.1438000000001</v>
      </c>
    </row>
    <row r="200" spans="1:10" x14ac:dyDescent="0.25">
      <c r="A200" s="216"/>
      <c r="B200" s="34" t="s">
        <v>243</v>
      </c>
      <c r="C200" s="34" t="s">
        <v>266</v>
      </c>
      <c r="D200" s="35">
        <v>0</v>
      </c>
      <c r="E200" s="36">
        <v>0</v>
      </c>
      <c r="F200" s="35">
        <v>1</v>
      </c>
      <c r="G200" s="36">
        <v>1537.95</v>
      </c>
      <c r="H200" s="35">
        <v>0</v>
      </c>
      <c r="I200" s="36">
        <v>0</v>
      </c>
      <c r="J200" s="37">
        <v>1107.7747999999999</v>
      </c>
    </row>
    <row r="201" spans="1:10" x14ac:dyDescent="0.25">
      <c r="A201" s="216"/>
      <c r="B201" s="34" t="s">
        <v>243</v>
      </c>
      <c r="C201" s="34" t="s">
        <v>256</v>
      </c>
      <c r="D201" s="35">
        <v>9.5</v>
      </c>
      <c r="E201" s="36">
        <v>14735.8662</v>
      </c>
      <c r="F201" s="35">
        <v>13</v>
      </c>
      <c r="G201" s="36">
        <v>20279.490000000002</v>
      </c>
      <c r="H201" s="35">
        <v>11</v>
      </c>
      <c r="I201" s="36">
        <v>17062.581600000001</v>
      </c>
      <c r="J201" s="37">
        <v>1551.1438000000001</v>
      </c>
    </row>
    <row r="202" spans="1:10" s="16" customFormat="1" x14ac:dyDescent="0.25">
      <c r="A202" s="45"/>
      <c r="B202" s="42"/>
      <c r="C202" s="42"/>
      <c r="D202" s="42"/>
      <c r="E202" s="42"/>
      <c r="F202" s="43"/>
      <c r="G202" s="44"/>
      <c r="H202" s="43"/>
      <c r="I202" s="44"/>
      <c r="J202" s="43"/>
    </row>
    <row r="203" spans="1:10" s="16" customFormat="1" ht="15.75" thickBot="1" x14ac:dyDescent="0.3">
      <c r="A203" s="45"/>
      <c r="B203" s="42"/>
      <c r="C203" s="42"/>
      <c r="D203" s="42"/>
      <c r="E203" s="42"/>
      <c r="F203" s="43"/>
      <c r="G203" s="44"/>
      <c r="H203" s="43"/>
      <c r="I203" s="44"/>
      <c r="J203" s="43"/>
    </row>
    <row r="204" spans="1:10" s="16" customFormat="1" ht="15.75" thickBot="1" x14ac:dyDescent="0.3">
      <c r="A204" s="213">
        <v>40602</v>
      </c>
      <c r="B204" s="213"/>
      <c r="C204" s="213"/>
      <c r="D204" s="213"/>
      <c r="E204" s="213"/>
      <c r="F204" s="213"/>
      <c r="G204" s="213"/>
      <c r="H204" s="213"/>
      <c r="I204" s="213"/>
      <c r="J204" s="213"/>
    </row>
    <row r="205" spans="1:10" s="16" customFormat="1" ht="15.75" thickBot="1" x14ac:dyDescent="0.3">
      <c r="A205" s="213" t="s">
        <v>164</v>
      </c>
      <c r="B205" s="213"/>
      <c r="C205" s="213"/>
      <c r="D205" s="213"/>
      <c r="E205" s="213"/>
      <c r="F205" s="213"/>
      <c r="G205" s="213"/>
      <c r="H205" s="213"/>
      <c r="I205" s="213"/>
      <c r="J205" s="213"/>
    </row>
    <row r="206" spans="1:10" s="16" customFormat="1" ht="32.25" thickBot="1" x14ac:dyDescent="0.3">
      <c r="A206" s="20" t="s">
        <v>165</v>
      </c>
      <c r="B206" s="20" t="s">
        <v>166</v>
      </c>
      <c r="C206" s="20" t="s">
        <v>167</v>
      </c>
      <c r="D206" s="20" t="s">
        <v>275</v>
      </c>
      <c r="E206" s="20" t="s">
        <v>169</v>
      </c>
      <c r="F206" s="20" t="s">
        <v>270</v>
      </c>
      <c r="G206" s="20" t="s">
        <v>168</v>
      </c>
      <c r="H206" s="20" t="s">
        <v>170</v>
      </c>
      <c r="I206" s="20" t="s">
        <v>171</v>
      </c>
      <c r="J206" s="20" t="s">
        <v>172</v>
      </c>
    </row>
    <row r="207" spans="1:10" x14ac:dyDescent="0.25">
      <c r="A207" s="215" t="s">
        <v>25</v>
      </c>
      <c r="B207" s="30" t="s">
        <v>244</v>
      </c>
      <c r="C207" s="30" t="s">
        <v>254</v>
      </c>
      <c r="D207" s="31">
        <v>9.5</v>
      </c>
      <c r="E207" s="32">
        <v>24151.0452</v>
      </c>
      <c r="F207" s="31">
        <v>4</v>
      </c>
      <c r="G207" s="32">
        <v>11972.66</v>
      </c>
      <c r="H207" s="31">
        <v>11</v>
      </c>
      <c r="I207" s="32">
        <v>27964.367999999999</v>
      </c>
      <c r="J207" s="33">
        <v>2542.2152999999998</v>
      </c>
    </row>
    <row r="208" spans="1:10" x14ac:dyDescent="0.25">
      <c r="A208" s="216"/>
      <c r="B208" s="34" t="s">
        <v>245</v>
      </c>
      <c r="C208" s="34" t="s">
        <v>250</v>
      </c>
      <c r="D208" s="35">
        <v>0</v>
      </c>
      <c r="E208" s="36">
        <v>0</v>
      </c>
      <c r="F208" s="35">
        <v>1</v>
      </c>
      <c r="G208" s="36">
        <v>2421.2800000000002</v>
      </c>
      <c r="H208" s="35">
        <v>0</v>
      </c>
      <c r="I208" s="36">
        <v>0</v>
      </c>
      <c r="J208" s="37">
        <v>1549.6860999999999</v>
      </c>
    </row>
    <row r="209" spans="1:10" x14ac:dyDescent="0.25">
      <c r="A209" s="216"/>
      <c r="B209" s="34" t="s">
        <v>245</v>
      </c>
      <c r="C209" s="34" t="s">
        <v>254</v>
      </c>
      <c r="D209" s="35">
        <v>10</v>
      </c>
      <c r="E209" s="36">
        <v>25422.152999999998</v>
      </c>
      <c r="F209" s="35">
        <v>2</v>
      </c>
      <c r="G209" s="36">
        <v>3933.81</v>
      </c>
      <c r="H209" s="35">
        <v>11.5</v>
      </c>
      <c r="I209" s="36">
        <v>29235.4758</v>
      </c>
      <c r="J209" s="37">
        <v>2542.2152999999998</v>
      </c>
    </row>
    <row r="210" spans="1:10" x14ac:dyDescent="0.25">
      <c r="A210" s="216"/>
      <c r="B210" s="34" t="s">
        <v>246</v>
      </c>
      <c r="C210" s="34" t="s">
        <v>254</v>
      </c>
      <c r="D210" s="35">
        <v>43.5</v>
      </c>
      <c r="E210" s="36">
        <v>110586.3654</v>
      </c>
      <c r="F210" s="35">
        <v>44</v>
      </c>
      <c r="G210" s="36">
        <v>166581.03</v>
      </c>
      <c r="H210" s="35">
        <v>51</v>
      </c>
      <c r="I210" s="36">
        <v>129652.9806</v>
      </c>
      <c r="J210" s="37">
        <v>2542.2152999999998</v>
      </c>
    </row>
    <row r="211" spans="1:10" s="16" customFormat="1" x14ac:dyDescent="0.25">
      <c r="A211" s="45"/>
      <c r="B211" s="42"/>
      <c r="C211" s="42"/>
      <c r="D211" s="42"/>
      <c r="E211" s="42"/>
      <c r="F211" s="43"/>
      <c r="G211" s="44"/>
      <c r="H211" s="43"/>
      <c r="I211" s="44"/>
      <c r="J211" s="43"/>
    </row>
    <row r="212" spans="1:10" s="16" customFormat="1" ht="15.75" thickBot="1" x14ac:dyDescent="0.3">
      <c r="A212" s="45"/>
      <c r="B212" s="42"/>
      <c r="C212" s="42"/>
      <c r="D212" s="42"/>
      <c r="E212" s="42"/>
      <c r="F212" s="43"/>
      <c r="G212" s="44"/>
      <c r="H212" s="43"/>
      <c r="I212" s="44"/>
      <c r="J212" s="43"/>
    </row>
    <row r="213" spans="1:10" s="16" customFormat="1" ht="15.75" thickBot="1" x14ac:dyDescent="0.3">
      <c r="A213" s="213">
        <v>40602</v>
      </c>
      <c r="B213" s="213"/>
      <c r="C213" s="213"/>
      <c r="D213" s="213"/>
      <c r="E213" s="213"/>
      <c r="F213" s="213"/>
      <c r="G213" s="213"/>
      <c r="H213" s="213"/>
      <c r="I213" s="213"/>
      <c r="J213" s="213"/>
    </row>
    <row r="214" spans="1:10" s="16" customFormat="1" ht="15.75" thickBot="1" x14ac:dyDescent="0.3">
      <c r="A214" s="213" t="s">
        <v>163</v>
      </c>
      <c r="B214" s="213"/>
      <c r="C214" s="213"/>
      <c r="D214" s="213"/>
      <c r="E214" s="213"/>
      <c r="F214" s="213"/>
      <c r="G214" s="213"/>
      <c r="H214" s="213"/>
      <c r="I214" s="213"/>
      <c r="J214" s="213"/>
    </row>
    <row r="215" spans="1:10" s="16" customFormat="1" ht="32.25" thickBot="1" x14ac:dyDescent="0.3">
      <c r="A215" s="20" t="s">
        <v>165</v>
      </c>
      <c r="B215" s="20" t="s">
        <v>166</v>
      </c>
      <c r="C215" s="20" t="s">
        <v>167</v>
      </c>
      <c r="D215" s="20" t="s">
        <v>275</v>
      </c>
      <c r="E215" s="20" t="s">
        <v>169</v>
      </c>
      <c r="F215" s="20" t="s">
        <v>270</v>
      </c>
      <c r="G215" s="20" t="s">
        <v>168</v>
      </c>
      <c r="H215" s="20" t="s">
        <v>170</v>
      </c>
      <c r="I215" s="20" t="s">
        <v>171</v>
      </c>
      <c r="J215" s="20" t="s">
        <v>172</v>
      </c>
    </row>
    <row r="216" spans="1:10" x14ac:dyDescent="0.25">
      <c r="A216" s="215" t="s">
        <v>114</v>
      </c>
      <c r="B216" s="30" t="s">
        <v>247</v>
      </c>
      <c r="C216" s="30" t="s">
        <v>250</v>
      </c>
      <c r="D216" s="31">
        <v>0</v>
      </c>
      <c r="E216" s="32">
        <v>0</v>
      </c>
      <c r="F216" s="31">
        <v>1</v>
      </c>
      <c r="G216" s="32">
        <v>2578.19</v>
      </c>
      <c r="H216" s="31">
        <v>0</v>
      </c>
      <c r="I216" s="32">
        <v>0</v>
      </c>
      <c r="J216" s="33">
        <v>1549.6860999999999</v>
      </c>
    </row>
    <row r="217" spans="1:10" ht="30" x14ac:dyDescent="0.25">
      <c r="A217" s="216"/>
      <c r="B217" s="34" t="s">
        <v>247</v>
      </c>
      <c r="C217" s="34" t="s">
        <v>264</v>
      </c>
      <c r="D217" s="35">
        <v>0</v>
      </c>
      <c r="E217" s="36">
        <v>0</v>
      </c>
      <c r="F217" s="35">
        <v>1</v>
      </c>
      <c r="G217" s="36">
        <v>1392.56</v>
      </c>
      <c r="H217" s="35">
        <v>0</v>
      </c>
      <c r="I217" s="36">
        <v>0</v>
      </c>
      <c r="J217" s="37">
        <v>1978.02</v>
      </c>
    </row>
    <row r="218" spans="1:10" x14ac:dyDescent="0.25">
      <c r="A218" s="216"/>
      <c r="B218" s="34" t="s">
        <v>247</v>
      </c>
      <c r="C218" s="34" t="s">
        <v>269</v>
      </c>
      <c r="D218" s="35">
        <v>8.5</v>
      </c>
      <c r="E218" s="36">
        <v>11710.707</v>
      </c>
      <c r="F218" s="35">
        <v>3</v>
      </c>
      <c r="G218" s="36">
        <v>1882.13</v>
      </c>
      <c r="H218" s="35">
        <v>10</v>
      </c>
      <c r="I218" s="36">
        <v>13777.302</v>
      </c>
      <c r="J218" s="37">
        <v>1377.7302</v>
      </c>
    </row>
    <row r="219" spans="1:10" x14ac:dyDescent="0.25">
      <c r="A219" s="216"/>
      <c r="B219" s="34" t="s">
        <v>248</v>
      </c>
      <c r="C219" s="34" t="s">
        <v>269</v>
      </c>
      <c r="D219" s="35">
        <v>8.5</v>
      </c>
      <c r="E219" s="36">
        <v>11710.707</v>
      </c>
      <c r="F219" s="35">
        <v>1</v>
      </c>
      <c r="G219" s="36">
        <v>428.64</v>
      </c>
      <c r="H219" s="35">
        <v>10</v>
      </c>
      <c r="I219" s="36">
        <v>13777.302</v>
      </c>
      <c r="J219" s="37">
        <v>1377.7302</v>
      </c>
    </row>
    <row r="220" spans="1:10" x14ac:dyDescent="0.25">
      <c r="A220" s="216"/>
      <c r="B220" s="34" t="s">
        <v>249</v>
      </c>
      <c r="C220" s="34" t="s">
        <v>269</v>
      </c>
      <c r="D220" s="35">
        <v>19</v>
      </c>
      <c r="E220" s="36">
        <v>26176.873800000001</v>
      </c>
      <c r="F220" s="35">
        <v>11</v>
      </c>
      <c r="G220" s="36">
        <v>12914.18</v>
      </c>
      <c r="H220" s="35">
        <v>22.5</v>
      </c>
      <c r="I220" s="36">
        <v>30998.929199999999</v>
      </c>
      <c r="J220" s="37">
        <v>1377.7302</v>
      </c>
    </row>
    <row r="221" spans="1:10" x14ac:dyDescent="0.25">
      <c r="J221" s="6"/>
    </row>
  </sheetData>
  <mergeCells count="45">
    <mergeCell ref="A190:A201"/>
    <mergeCell ref="A45:A50"/>
    <mergeCell ref="A42:J42"/>
    <mergeCell ref="A43:J43"/>
    <mergeCell ref="A76:A95"/>
    <mergeCell ref="A98:J98"/>
    <mergeCell ref="A99:J99"/>
    <mergeCell ref="A111:J111"/>
    <mergeCell ref="A112:J112"/>
    <mergeCell ref="A128:J128"/>
    <mergeCell ref="A129:J129"/>
    <mergeCell ref="A101:A108"/>
    <mergeCell ref="A114:A125"/>
    <mergeCell ref="A74:J74"/>
    <mergeCell ref="A73:J73"/>
    <mergeCell ref="A207:A210"/>
    <mergeCell ref="A216:A220"/>
    <mergeCell ref="A131:A150"/>
    <mergeCell ref="A156:A159"/>
    <mergeCell ref="A160:A169"/>
    <mergeCell ref="A175:A176"/>
    <mergeCell ref="A177:A185"/>
    <mergeCell ref="A186:A189"/>
    <mergeCell ref="A213:J213"/>
    <mergeCell ref="A214:J214"/>
    <mergeCell ref="A172:J172"/>
    <mergeCell ref="A173:J173"/>
    <mergeCell ref="A204:J204"/>
    <mergeCell ref="A153:J153"/>
    <mergeCell ref="A154:J154"/>
    <mergeCell ref="A205:J205"/>
    <mergeCell ref="A1:J1"/>
    <mergeCell ref="A2:J2"/>
    <mergeCell ref="A21:J21"/>
    <mergeCell ref="A22:J22"/>
    <mergeCell ref="A35:J35"/>
    <mergeCell ref="A4:A15"/>
    <mergeCell ref="A16:A18"/>
    <mergeCell ref="A24:A32"/>
    <mergeCell ref="A36:J36"/>
    <mergeCell ref="A51:A55"/>
    <mergeCell ref="A61:A70"/>
    <mergeCell ref="A58:J58"/>
    <mergeCell ref="A59:J59"/>
    <mergeCell ref="A38:A39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9"/>
  <sheetViews>
    <sheetView topLeftCell="A112" workbookViewId="0">
      <selection activeCell="C13" sqref="C13"/>
    </sheetView>
  </sheetViews>
  <sheetFormatPr defaultColWidth="51.85546875" defaultRowHeight="15" x14ac:dyDescent="0.25"/>
  <cols>
    <col min="1" max="1" width="22.85546875" style="46" bestFit="1" customWidth="1"/>
    <col min="2" max="2" width="42.85546875" bestFit="1" customWidth="1"/>
    <col min="3" max="3" width="23" bestFit="1" customWidth="1"/>
    <col min="4" max="4" width="15.7109375" style="16" bestFit="1" customWidth="1"/>
    <col min="5" max="5" width="15.28515625" style="16" bestFit="1" customWidth="1"/>
    <col min="6" max="6" width="17.5703125" style="9" bestFit="1" customWidth="1"/>
    <col min="7" max="7" width="15.28515625" style="6" bestFit="1" customWidth="1"/>
    <col min="8" max="8" width="15.7109375" style="9" bestFit="1" customWidth="1"/>
    <col min="9" max="9" width="15.28515625" style="6" bestFit="1" customWidth="1"/>
    <col min="10" max="10" width="18.7109375" style="9" bestFit="1" customWidth="1"/>
  </cols>
  <sheetData>
    <row r="1" spans="1:10" s="16" customFormat="1" ht="15.75" thickBot="1" x14ac:dyDescent="0.3">
      <c r="A1" s="213">
        <v>40603</v>
      </c>
      <c r="B1" s="213"/>
      <c r="C1" s="213"/>
      <c r="D1" s="213"/>
      <c r="E1" s="213"/>
      <c r="F1" s="213"/>
      <c r="G1" s="213"/>
      <c r="H1" s="213"/>
      <c r="I1" s="213"/>
      <c r="J1" s="213"/>
    </row>
    <row r="2" spans="1:10" s="16" customFormat="1" ht="15.75" thickBot="1" x14ac:dyDescent="0.3">
      <c r="A2" s="213" t="s">
        <v>152</v>
      </c>
      <c r="B2" s="213"/>
      <c r="C2" s="213"/>
      <c r="D2" s="213"/>
      <c r="E2" s="213"/>
      <c r="F2" s="213"/>
      <c r="G2" s="213"/>
      <c r="H2" s="213"/>
      <c r="I2" s="213"/>
      <c r="J2" s="213"/>
    </row>
    <row r="3" spans="1:10" s="16" customFormat="1" ht="32.25" thickBot="1" x14ac:dyDescent="0.3">
      <c r="A3" s="20" t="s">
        <v>165</v>
      </c>
      <c r="B3" s="20" t="s">
        <v>166</v>
      </c>
      <c r="C3" s="20" t="s">
        <v>167</v>
      </c>
      <c r="D3" s="20" t="s">
        <v>275</v>
      </c>
      <c r="E3" s="20" t="s">
        <v>169</v>
      </c>
      <c r="F3" s="20" t="s">
        <v>270</v>
      </c>
      <c r="G3" s="20" t="s">
        <v>168</v>
      </c>
      <c r="H3" s="20" t="s">
        <v>170</v>
      </c>
      <c r="I3" s="20" t="s">
        <v>171</v>
      </c>
      <c r="J3" s="20" t="s">
        <v>172</v>
      </c>
    </row>
    <row r="4" spans="1:10" x14ac:dyDescent="0.25">
      <c r="A4" s="216"/>
      <c r="B4" s="34" t="s">
        <v>173</v>
      </c>
      <c r="C4" s="34" t="s">
        <v>250</v>
      </c>
      <c r="D4" s="35">
        <v>649</v>
      </c>
      <c r="E4" s="36">
        <v>3956372.0153999999</v>
      </c>
      <c r="F4" s="35">
        <v>627</v>
      </c>
      <c r="G4" s="36">
        <v>3794272.51</v>
      </c>
      <c r="H4" s="35">
        <v>763.5</v>
      </c>
      <c r="I4" s="36">
        <v>4654376.0148</v>
      </c>
      <c r="J4" s="37">
        <v>6096.1048000000001</v>
      </c>
    </row>
    <row r="5" spans="1:10" x14ac:dyDescent="0.25">
      <c r="A5" s="216"/>
      <c r="B5" s="34" t="s">
        <v>173</v>
      </c>
      <c r="C5" s="34" t="s">
        <v>252</v>
      </c>
      <c r="D5" s="35">
        <v>0</v>
      </c>
      <c r="E5" s="36">
        <v>0</v>
      </c>
      <c r="F5" s="35">
        <v>1</v>
      </c>
      <c r="G5" s="36">
        <v>5155.78</v>
      </c>
      <c r="H5" s="35">
        <v>0</v>
      </c>
      <c r="I5" s="36">
        <v>0</v>
      </c>
      <c r="J5" s="37">
        <v>5611.0918000000001</v>
      </c>
    </row>
    <row r="6" spans="1:10" x14ac:dyDescent="0.25">
      <c r="A6" s="216"/>
      <c r="B6" s="34" t="s">
        <v>174</v>
      </c>
      <c r="C6" s="34" t="s">
        <v>250</v>
      </c>
      <c r="D6" s="35">
        <v>130.5</v>
      </c>
      <c r="E6" s="36">
        <v>795541.6764</v>
      </c>
      <c r="F6" s="35">
        <v>112</v>
      </c>
      <c r="G6" s="36">
        <v>674969.33</v>
      </c>
      <c r="H6" s="35">
        <v>153.5</v>
      </c>
      <c r="I6" s="36">
        <v>935752.08660000004</v>
      </c>
      <c r="J6" s="37">
        <v>6096.1048000000001</v>
      </c>
    </row>
    <row r="7" spans="1:10" x14ac:dyDescent="0.25">
      <c r="A7" s="216"/>
      <c r="B7" s="34" t="s">
        <v>175</v>
      </c>
      <c r="C7" s="34" t="s">
        <v>250</v>
      </c>
      <c r="D7" s="35">
        <v>156.5</v>
      </c>
      <c r="E7" s="36">
        <v>954040.40099999995</v>
      </c>
      <c r="F7" s="35">
        <v>111</v>
      </c>
      <c r="G7" s="36">
        <v>674257.75</v>
      </c>
      <c r="H7" s="35">
        <v>184.5</v>
      </c>
      <c r="I7" s="36">
        <v>1124731.3356000001</v>
      </c>
      <c r="J7" s="37">
        <v>6096.1048000000001</v>
      </c>
    </row>
    <row r="8" spans="1:10" x14ac:dyDescent="0.25">
      <c r="A8" s="216"/>
      <c r="B8" s="34" t="s">
        <v>176</v>
      </c>
      <c r="C8" s="34" t="s">
        <v>250</v>
      </c>
      <c r="D8" s="35">
        <v>23</v>
      </c>
      <c r="E8" s="36">
        <v>140210.41020000001</v>
      </c>
      <c r="F8" s="35">
        <v>9</v>
      </c>
      <c r="G8" s="36">
        <v>51242.31</v>
      </c>
      <c r="H8" s="35">
        <v>27</v>
      </c>
      <c r="I8" s="36">
        <v>164594.8296</v>
      </c>
      <c r="J8" s="37">
        <v>6096.1048000000001</v>
      </c>
    </row>
    <row r="9" spans="1:10" x14ac:dyDescent="0.25">
      <c r="A9" s="216"/>
      <c r="B9" s="34" t="s">
        <v>177</v>
      </c>
      <c r="C9" s="34" t="s">
        <v>250</v>
      </c>
      <c r="D9" s="35">
        <v>43</v>
      </c>
      <c r="E9" s="36">
        <v>262132.50659999999</v>
      </c>
      <c r="F9" s="35">
        <v>28</v>
      </c>
      <c r="G9" s="36">
        <v>172823.53</v>
      </c>
      <c r="H9" s="35">
        <v>50.499999999999993</v>
      </c>
      <c r="I9" s="36">
        <v>307853.29259999999</v>
      </c>
      <c r="J9" s="37">
        <v>6096.1048000000001</v>
      </c>
    </row>
    <row r="10" spans="1:10" x14ac:dyDescent="0.25">
      <c r="A10" s="216"/>
      <c r="B10" s="34" t="s">
        <v>177</v>
      </c>
      <c r="C10" s="34" t="s">
        <v>253</v>
      </c>
      <c r="D10" s="35">
        <v>0</v>
      </c>
      <c r="E10" s="36">
        <v>0</v>
      </c>
      <c r="F10" s="35">
        <v>1</v>
      </c>
      <c r="G10" s="36">
        <v>8245.94</v>
      </c>
      <c r="H10" s="35">
        <v>0</v>
      </c>
      <c r="I10" s="36">
        <v>0</v>
      </c>
      <c r="J10" s="37">
        <v>6769.0249999999996</v>
      </c>
    </row>
    <row r="11" spans="1:10" x14ac:dyDescent="0.25">
      <c r="A11" s="216"/>
      <c r="B11" s="34" t="s">
        <v>178</v>
      </c>
      <c r="C11" s="34" t="s">
        <v>250</v>
      </c>
      <c r="D11" s="35">
        <v>32.5</v>
      </c>
      <c r="E11" s="36">
        <v>198123.4062</v>
      </c>
      <c r="F11" s="35">
        <v>21</v>
      </c>
      <c r="G11" s="36">
        <v>121083.5</v>
      </c>
      <c r="H11" s="35">
        <v>38.5</v>
      </c>
      <c r="I11" s="36">
        <v>234700.035</v>
      </c>
      <c r="J11" s="37">
        <v>6096.1048000000001</v>
      </c>
    </row>
    <row r="12" spans="1:10" x14ac:dyDescent="0.25">
      <c r="A12" s="216"/>
      <c r="B12" s="34" t="s">
        <v>178</v>
      </c>
      <c r="C12" s="34" t="s">
        <v>251</v>
      </c>
      <c r="D12" s="35">
        <v>0</v>
      </c>
      <c r="E12" s="36">
        <v>0</v>
      </c>
      <c r="F12" s="35">
        <v>1</v>
      </c>
      <c r="G12" s="36">
        <v>5625.06</v>
      </c>
      <c r="H12" s="35">
        <v>0</v>
      </c>
      <c r="I12" s="36">
        <v>0</v>
      </c>
      <c r="J12" s="37">
        <v>6047.5261</v>
      </c>
    </row>
    <row r="13" spans="1:10" x14ac:dyDescent="0.25">
      <c r="A13" s="216"/>
      <c r="B13" s="34" t="s">
        <v>179</v>
      </c>
      <c r="C13" s="34" t="s">
        <v>250</v>
      </c>
      <c r="D13" s="35">
        <v>26.500000000000004</v>
      </c>
      <c r="E13" s="36">
        <v>161546.77739999999</v>
      </c>
      <c r="F13" s="35">
        <v>11</v>
      </c>
      <c r="G13" s="36">
        <v>60177.33</v>
      </c>
      <c r="H13" s="35">
        <v>31.5</v>
      </c>
      <c r="I13" s="36">
        <v>192027.30119999999</v>
      </c>
      <c r="J13" s="37">
        <v>6096.1048000000001</v>
      </c>
    </row>
    <row r="14" spans="1:10" x14ac:dyDescent="0.25">
      <c r="A14" s="216"/>
      <c r="B14" s="34" t="s">
        <v>180</v>
      </c>
      <c r="C14" s="34" t="s">
        <v>250</v>
      </c>
      <c r="D14" s="35">
        <v>53.000000000000007</v>
      </c>
      <c r="E14" s="36">
        <v>323093.55420000001</v>
      </c>
      <c r="F14" s="35">
        <v>49</v>
      </c>
      <c r="G14" s="36">
        <v>295201.52</v>
      </c>
      <c r="H14" s="35">
        <v>62.000000000000007</v>
      </c>
      <c r="I14" s="36">
        <v>377958.49739999999</v>
      </c>
      <c r="J14" s="37">
        <v>6096.1048000000001</v>
      </c>
    </row>
    <row r="15" spans="1:10" ht="15.75" thickBot="1" x14ac:dyDescent="0.3">
      <c r="A15" s="217"/>
      <c r="B15" s="38" t="s">
        <v>180</v>
      </c>
      <c r="C15" s="38" t="s">
        <v>252</v>
      </c>
      <c r="D15" s="39">
        <v>0</v>
      </c>
      <c r="E15" s="40">
        <v>0</v>
      </c>
      <c r="F15" s="39">
        <v>2</v>
      </c>
      <c r="G15" s="40">
        <v>9764.7000000000007</v>
      </c>
      <c r="H15" s="39">
        <v>0</v>
      </c>
      <c r="I15" s="40">
        <v>0</v>
      </c>
      <c r="J15" s="41">
        <v>5611.0918000000001</v>
      </c>
    </row>
    <row r="16" spans="1:10" x14ac:dyDescent="0.25">
      <c r="A16" s="215" t="s">
        <v>65</v>
      </c>
      <c r="B16" s="30" t="s">
        <v>181</v>
      </c>
      <c r="C16" s="30" t="s">
        <v>250</v>
      </c>
      <c r="D16" s="31">
        <v>34</v>
      </c>
      <c r="E16" s="32">
        <v>207267.56340000001</v>
      </c>
      <c r="F16" s="31">
        <v>4</v>
      </c>
      <c r="G16" s="32">
        <v>19468.830000000002</v>
      </c>
      <c r="H16" s="31">
        <v>40</v>
      </c>
      <c r="I16" s="32">
        <v>243844.19219999999</v>
      </c>
      <c r="J16" s="33">
        <v>6096.1048000000001</v>
      </c>
    </row>
    <row r="17" spans="1:10" x14ac:dyDescent="0.25">
      <c r="A17" s="216"/>
      <c r="B17" s="34" t="s">
        <v>181</v>
      </c>
      <c r="C17" s="34" t="s">
        <v>252</v>
      </c>
      <c r="D17" s="35">
        <v>0</v>
      </c>
      <c r="E17" s="36">
        <v>0</v>
      </c>
      <c r="F17" s="35">
        <v>1</v>
      </c>
      <c r="G17" s="36">
        <v>7222.28</v>
      </c>
      <c r="H17" s="35">
        <v>0</v>
      </c>
      <c r="I17" s="36">
        <v>0</v>
      </c>
      <c r="J17" s="37">
        <v>5611.0918000000001</v>
      </c>
    </row>
    <row r="18" spans="1:10" x14ac:dyDescent="0.25">
      <c r="A18" s="216"/>
      <c r="B18" s="34" t="s">
        <v>182</v>
      </c>
      <c r="C18" s="34" t="s">
        <v>250</v>
      </c>
      <c r="D18" s="35">
        <v>0</v>
      </c>
      <c r="E18" s="36">
        <v>0</v>
      </c>
      <c r="F18" s="35">
        <v>6</v>
      </c>
      <c r="G18" s="36">
        <v>34157.83</v>
      </c>
      <c r="H18" s="35">
        <v>0</v>
      </c>
      <c r="I18" s="36">
        <v>0</v>
      </c>
      <c r="J18" s="37">
        <v>6096.1048000000001</v>
      </c>
    </row>
    <row r="19" spans="1:10" x14ac:dyDescent="0.25">
      <c r="A19" s="216"/>
      <c r="B19" s="34" t="s">
        <v>182</v>
      </c>
      <c r="C19" s="34" t="s">
        <v>252</v>
      </c>
      <c r="D19" s="35">
        <v>83</v>
      </c>
      <c r="E19" s="36">
        <v>465720.61920000002</v>
      </c>
      <c r="F19" s="35">
        <v>73</v>
      </c>
      <c r="G19" s="36">
        <v>399803.98</v>
      </c>
      <c r="H19" s="35">
        <v>97.999999999999986</v>
      </c>
      <c r="I19" s="36">
        <v>549886.99620000005</v>
      </c>
      <c r="J19" s="37">
        <v>5611.0918000000001</v>
      </c>
    </row>
    <row r="20" spans="1:10" ht="15.75" thickBot="1" x14ac:dyDescent="0.3">
      <c r="A20" s="217"/>
      <c r="B20" s="38" t="s">
        <v>182</v>
      </c>
      <c r="C20" s="38" t="s">
        <v>256</v>
      </c>
      <c r="D20" s="39">
        <v>0</v>
      </c>
      <c r="E20" s="40">
        <v>0</v>
      </c>
      <c r="F20" s="39">
        <v>1</v>
      </c>
      <c r="G20" s="40">
        <v>4598.6000000000004</v>
      </c>
      <c r="H20" s="39">
        <v>0</v>
      </c>
      <c r="I20" s="40">
        <v>0</v>
      </c>
      <c r="J20" s="41">
        <v>5611.0918000000001</v>
      </c>
    </row>
    <row r="21" spans="1:10" s="16" customFormat="1" x14ac:dyDescent="0.25">
      <c r="A21" s="47"/>
      <c r="B21" s="10"/>
      <c r="C21" s="10"/>
      <c r="D21" s="10"/>
      <c r="E21" s="10"/>
      <c r="F21" s="11"/>
      <c r="G21" s="12"/>
      <c r="H21" s="11"/>
      <c r="I21" s="12"/>
      <c r="J21" s="11"/>
    </row>
    <row r="22" spans="1:10" s="16" customFormat="1" ht="15.75" thickBot="1" x14ac:dyDescent="0.3">
      <c r="A22" s="48"/>
      <c r="B22" s="3"/>
      <c r="C22" s="3"/>
      <c r="D22" s="49"/>
      <c r="E22" s="49"/>
      <c r="F22" s="8"/>
      <c r="G22" s="5"/>
      <c r="H22" s="8"/>
      <c r="I22" s="5"/>
      <c r="J22" s="8"/>
    </row>
    <row r="23" spans="1:10" s="16" customFormat="1" ht="15.75" thickBot="1" x14ac:dyDescent="0.3">
      <c r="A23" s="213">
        <v>40603</v>
      </c>
      <c r="B23" s="213"/>
      <c r="C23" s="213"/>
      <c r="D23" s="213"/>
      <c r="E23" s="213"/>
      <c r="F23" s="213"/>
      <c r="G23" s="213"/>
      <c r="H23" s="213"/>
      <c r="I23" s="213"/>
      <c r="J23" s="213"/>
    </row>
    <row r="24" spans="1:10" s="16" customFormat="1" ht="15.75" thickBot="1" x14ac:dyDescent="0.3">
      <c r="A24" s="213" t="s">
        <v>153</v>
      </c>
      <c r="B24" s="213"/>
      <c r="C24" s="213"/>
      <c r="D24" s="213"/>
      <c r="E24" s="213"/>
      <c r="F24" s="213"/>
      <c r="G24" s="213"/>
      <c r="H24" s="213"/>
      <c r="I24" s="213"/>
      <c r="J24" s="213"/>
    </row>
    <row r="25" spans="1:10" s="16" customFormat="1" ht="32.25" thickBot="1" x14ac:dyDescent="0.3">
      <c r="A25" s="20" t="s">
        <v>165</v>
      </c>
      <c r="B25" s="20" t="s">
        <v>166</v>
      </c>
      <c r="C25" s="20" t="s">
        <v>167</v>
      </c>
      <c r="D25" s="20" t="s">
        <v>275</v>
      </c>
      <c r="E25" s="20" t="s">
        <v>169</v>
      </c>
      <c r="F25" s="20" t="s">
        <v>270</v>
      </c>
      <c r="G25" s="20" t="s">
        <v>168</v>
      </c>
      <c r="H25" s="20" t="s">
        <v>170</v>
      </c>
      <c r="I25" s="20" t="s">
        <v>171</v>
      </c>
      <c r="J25" s="20" t="s">
        <v>172</v>
      </c>
    </row>
    <row r="26" spans="1:10" x14ac:dyDescent="0.25">
      <c r="A26" s="215" t="s">
        <v>48</v>
      </c>
      <c r="B26" s="30" t="s">
        <v>183</v>
      </c>
      <c r="C26" s="30" t="s">
        <v>255</v>
      </c>
      <c r="D26" s="31">
        <v>45</v>
      </c>
      <c r="E26" s="32">
        <v>252499.13099999999</v>
      </c>
      <c r="F26" s="31">
        <v>148</v>
      </c>
      <c r="G26" s="32">
        <v>809836.66</v>
      </c>
      <c r="H26" s="31">
        <v>53.000000000000007</v>
      </c>
      <c r="I26" s="32">
        <v>297387.8652</v>
      </c>
      <c r="J26" s="33">
        <v>5611.0918000000001</v>
      </c>
    </row>
    <row r="27" spans="1:10" x14ac:dyDescent="0.25">
      <c r="A27" s="216"/>
      <c r="B27" s="34" t="s">
        <v>183</v>
      </c>
      <c r="C27" s="34" t="s">
        <v>251</v>
      </c>
      <c r="D27" s="35">
        <v>0</v>
      </c>
      <c r="E27" s="36">
        <v>0</v>
      </c>
      <c r="F27" s="35">
        <v>1</v>
      </c>
      <c r="G27" s="36">
        <v>5701.84</v>
      </c>
      <c r="H27" s="35">
        <v>0</v>
      </c>
      <c r="I27" s="36">
        <v>0</v>
      </c>
      <c r="J27" s="37">
        <v>6047.5261</v>
      </c>
    </row>
    <row r="28" spans="1:10" x14ac:dyDescent="0.25">
      <c r="A28" s="216"/>
      <c r="B28" s="34" t="s">
        <v>184</v>
      </c>
      <c r="C28" s="34" t="s">
        <v>255</v>
      </c>
      <c r="D28" s="35">
        <v>56.499999999999993</v>
      </c>
      <c r="E28" s="36">
        <v>317026.68660000002</v>
      </c>
      <c r="F28" s="35">
        <v>86</v>
      </c>
      <c r="G28" s="36">
        <v>508762.41</v>
      </c>
      <c r="H28" s="35">
        <v>66.5</v>
      </c>
      <c r="I28" s="36">
        <v>373137.60479999997</v>
      </c>
      <c r="J28" s="37">
        <v>5611.0918000000001</v>
      </c>
    </row>
    <row r="29" spans="1:10" x14ac:dyDescent="0.25">
      <c r="A29" s="216"/>
      <c r="B29" s="34" t="s">
        <v>184</v>
      </c>
      <c r="C29" s="34" t="s">
        <v>250</v>
      </c>
      <c r="D29" s="35">
        <v>0</v>
      </c>
      <c r="E29" s="36">
        <v>0</v>
      </c>
      <c r="F29" s="35">
        <v>9</v>
      </c>
      <c r="G29" s="36">
        <v>52827.9</v>
      </c>
      <c r="H29" s="35">
        <v>0</v>
      </c>
      <c r="I29" s="36">
        <v>0</v>
      </c>
      <c r="J29" s="37">
        <v>6096.1048000000001</v>
      </c>
    </row>
    <row r="30" spans="1:10" x14ac:dyDescent="0.25">
      <c r="A30" s="216"/>
      <c r="B30" s="34" t="s">
        <v>184</v>
      </c>
      <c r="C30" s="34" t="s">
        <v>256</v>
      </c>
      <c r="D30" s="35">
        <v>0</v>
      </c>
      <c r="E30" s="36">
        <v>0</v>
      </c>
      <c r="F30" s="35">
        <v>1</v>
      </c>
      <c r="G30" s="36">
        <v>2570.4499999999998</v>
      </c>
      <c r="H30" s="35">
        <v>0</v>
      </c>
      <c r="I30" s="36">
        <v>0</v>
      </c>
      <c r="J30" s="37">
        <v>5611.0918000000001</v>
      </c>
    </row>
    <row r="31" spans="1:10" x14ac:dyDescent="0.25">
      <c r="A31" s="216"/>
      <c r="B31" s="34" t="s">
        <v>185</v>
      </c>
      <c r="C31" s="34" t="s">
        <v>255</v>
      </c>
      <c r="D31" s="35">
        <v>45</v>
      </c>
      <c r="E31" s="36">
        <v>252499.13099999999</v>
      </c>
      <c r="F31" s="35">
        <v>79</v>
      </c>
      <c r="G31" s="36">
        <v>451641.38</v>
      </c>
      <c r="H31" s="35">
        <v>53.000000000000007</v>
      </c>
      <c r="I31" s="36">
        <v>297387.8652</v>
      </c>
      <c r="J31" s="37">
        <v>5611.0918000000001</v>
      </c>
    </row>
    <row r="32" spans="1:10" x14ac:dyDescent="0.25">
      <c r="A32" s="216"/>
      <c r="B32" s="34" t="s">
        <v>185</v>
      </c>
      <c r="C32" s="34" t="s">
        <v>250</v>
      </c>
      <c r="D32" s="35">
        <v>0</v>
      </c>
      <c r="E32" s="36">
        <v>0</v>
      </c>
      <c r="F32" s="35">
        <v>2</v>
      </c>
      <c r="G32" s="36">
        <v>16109.59</v>
      </c>
      <c r="H32" s="35">
        <v>0</v>
      </c>
      <c r="I32" s="36">
        <v>0</v>
      </c>
      <c r="J32" s="37">
        <v>6096.1048000000001</v>
      </c>
    </row>
    <row r="33" spans="1:10" x14ac:dyDescent="0.25">
      <c r="A33" s="216"/>
      <c r="B33" s="34" t="s">
        <v>185</v>
      </c>
      <c r="C33" s="34" t="s">
        <v>251</v>
      </c>
      <c r="D33" s="35">
        <v>0</v>
      </c>
      <c r="E33" s="36">
        <v>0</v>
      </c>
      <c r="F33" s="35">
        <v>3</v>
      </c>
      <c r="G33" s="36">
        <v>19975.77</v>
      </c>
      <c r="H33" s="35">
        <v>0</v>
      </c>
      <c r="I33" s="36">
        <v>0</v>
      </c>
      <c r="J33" s="37">
        <v>6047.5261</v>
      </c>
    </row>
    <row r="34" spans="1:10" x14ac:dyDescent="0.25">
      <c r="A34" s="216"/>
      <c r="B34" s="34" t="s">
        <v>185</v>
      </c>
      <c r="C34" s="34" t="s">
        <v>262</v>
      </c>
      <c r="D34" s="35">
        <v>0</v>
      </c>
      <c r="E34" s="36">
        <v>0</v>
      </c>
      <c r="F34" s="35">
        <v>1</v>
      </c>
      <c r="G34" s="36">
        <v>4937.76</v>
      </c>
      <c r="H34" s="35">
        <v>0</v>
      </c>
      <c r="I34" s="36">
        <v>0</v>
      </c>
      <c r="J34" s="37">
        <v>5611.0918000000001</v>
      </c>
    </row>
    <row r="35" spans="1:10" s="16" customFormat="1" x14ac:dyDescent="0.25">
      <c r="A35" s="47"/>
      <c r="B35" s="10"/>
      <c r="C35" s="10"/>
      <c r="D35" s="10"/>
      <c r="E35" s="10"/>
      <c r="F35" s="11"/>
      <c r="G35" s="12"/>
      <c r="H35" s="11"/>
      <c r="I35" s="12"/>
      <c r="J35" s="11"/>
    </row>
    <row r="36" spans="1:10" s="16" customFormat="1" ht="15.75" thickBot="1" x14ac:dyDescent="0.3">
      <c r="A36" s="48"/>
      <c r="B36" s="3"/>
      <c r="C36" s="3"/>
      <c r="D36" s="49"/>
      <c r="E36" s="49"/>
      <c r="F36" s="8"/>
      <c r="G36" s="5"/>
      <c r="H36" s="8"/>
      <c r="I36" s="5"/>
      <c r="J36" s="8"/>
    </row>
    <row r="37" spans="1:10" s="16" customFormat="1" ht="15.75" thickBot="1" x14ac:dyDescent="0.3">
      <c r="A37" s="213">
        <v>40603</v>
      </c>
      <c r="B37" s="213"/>
      <c r="C37" s="213"/>
      <c r="D37" s="213"/>
      <c r="E37" s="213"/>
      <c r="F37" s="213"/>
      <c r="G37" s="213"/>
      <c r="H37" s="213"/>
      <c r="I37" s="213"/>
      <c r="J37" s="213"/>
    </row>
    <row r="38" spans="1:10" s="16" customFormat="1" ht="15.75" thickBot="1" x14ac:dyDescent="0.3">
      <c r="A38" s="213" t="s">
        <v>154</v>
      </c>
      <c r="B38" s="213"/>
      <c r="C38" s="213"/>
      <c r="D38" s="213"/>
      <c r="E38" s="213"/>
      <c r="F38" s="213"/>
      <c r="G38" s="213"/>
      <c r="H38" s="213"/>
      <c r="I38" s="213"/>
      <c r="J38" s="213"/>
    </row>
    <row r="39" spans="1:10" s="16" customFormat="1" ht="32.25" thickBot="1" x14ac:dyDescent="0.3">
      <c r="A39" s="20" t="s">
        <v>165</v>
      </c>
      <c r="B39" s="20" t="s">
        <v>166</v>
      </c>
      <c r="C39" s="20" t="s">
        <v>167</v>
      </c>
      <c r="D39" s="20" t="s">
        <v>275</v>
      </c>
      <c r="E39" s="20" t="s">
        <v>169</v>
      </c>
      <c r="F39" s="20" t="s">
        <v>270</v>
      </c>
      <c r="G39" s="20" t="s">
        <v>168</v>
      </c>
      <c r="H39" s="20" t="s">
        <v>170</v>
      </c>
      <c r="I39" s="20" t="s">
        <v>171</v>
      </c>
      <c r="J39" s="20" t="s">
        <v>172</v>
      </c>
    </row>
    <row r="40" spans="1:10" x14ac:dyDescent="0.25">
      <c r="A40" s="215" t="s">
        <v>67</v>
      </c>
      <c r="B40" s="30" t="s">
        <v>186</v>
      </c>
      <c r="C40" s="30" t="s">
        <v>250</v>
      </c>
      <c r="D40" s="31">
        <v>34</v>
      </c>
      <c r="E40" s="32">
        <v>207267.56340000001</v>
      </c>
      <c r="F40" s="31">
        <v>8</v>
      </c>
      <c r="G40" s="32">
        <v>48318.879999999997</v>
      </c>
      <c r="H40" s="31">
        <v>40</v>
      </c>
      <c r="I40" s="32">
        <v>243844.19219999999</v>
      </c>
      <c r="J40" s="33">
        <v>6096.1048000000001</v>
      </c>
    </row>
    <row r="41" spans="1:10" x14ac:dyDescent="0.25">
      <c r="A41" s="216"/>
      <c r="B41" s="34" t="s">
        <v>186</v>
      </c>
      <c r="C41" s="34" t="s">
        <v>261</v>
      </c>
      <c r="D41" s="35">
        <v>0</v>
      </c>
      <c r="E41" s="36">
        <v>0</v>
      </c>
      <c r="F41" s="35">
        <v>1</v>
      </c>
      <c r="G41" s="36">
        <v>5253.26</v>
      </c>
      <c r="H41" s="35">
        <v>0</v>
      </c>
      <c r="I41" s="36">
        <v>0</v>
      </c>
      <c r="J41" s="37">
        <v>5828.0763999999999</v>
      </c>
    </row>
    <row r="42" spans="1:10" x14ac:dyDescent="0.25">
      <c r="A42" s="216"/>
      <c r="B42" s="34" t="s">
        <v>187</v>
      </c>
      <c r="C42" s="34" t="s">
        <v>250</v>
      </c>
      <c r="D42" s="35">
        <v>23.5</v>
      </c>
      <c r="E42" s="36">
        <v>143258.46299999999</v>
      </c>
      <c r="F42" s="35">
        <v>4</v>
      </c>
      <c r="G42" s="36">
        <v>22478.19</v>
      </c>
      <c r="H42" s="35">
        <v>28.000000000000004</v>
      </c>
      <c r="I42" s="36">
        <v>170690.93460000001</v>
      </c>
      <c r="J42" s="37">
        <v>6096.1048000000001</v>
      </c>
    </row>
    <row r="43" spans="1:10" ht="15.75" thickBot="1" x14ac:dyDescent="0.3">
      <c r="A43" s="217"/>
      <c r="B43" s="38" t="s">
        <v>187</v>
      </c>
      <c r="C43" s="38" t="s">
        <v>257</v>
      </c>
      <c r="D43" s="39">
        <v>0</v>
      </c>
      <c r="E43" s="40">
        <v>0</v>
      </c>
      <c r="F43" s="39">
        <v>1</v>
      </c>
      <c r="G43" s="40">
        <v>5808.54</v>
      </c>
      <c r="H43" s="39">
        <v>0</v>
      </c>
      <c r="I43" s="40">
        <v>0</v>
      </c>
      <c r="J43" s="41">
        <v>6585.8294999999998</v>
      </c>
    </row>
    <row r="44" spans="1:10" s="16" customFormat="1" x14ac:dyDescent="0.25">
      <c r="A44" s="47"/>
      <c r="B44" s="10"/>
      <c r="C44" s="10"/>
      <c r="D44" s="10"/>
      <c r="E44" s="10"/>
      <c r="F44" s="11"/>
      <c r="G44" s="12"/>
      <c r="H44" s="11"/>
      <c r="I44" s="12"/>
      <c r="J44" s="11"/>
    </row>
    <row r="45" spans="1:10" s="16" customFormat="1" ht="15.75" thickBot="1" x14ac:dyDescent="0.3">
      <c r="A45" s="48"/>
      <c r="B45" s="3"/>
      <c r="C45" s="3"/>
      <c r="D45" s="49"/>
      <c r="E45" s="49"/>
      <c r="F45" s="8"/>
      <c r="G45" s="5"/>
      <c r="H45" s="8"/>
      <c r="I45" s="5"/>
      <c r="J45" s="8"/>
    </row>
    <row r="46" spans="1:10" s="16" customFormat="1" ht="15.75" thickBot="1" x14ac:dyDescent="0.3">
      <c r="A46" s="213">
        <v>40603</v>
      </c>
      <c r="B46" s="213"/>
      <c r="C46" s="213"/>
      <c r="D46" s="213"/>
      <c r="E46" s="213"/>
      <c r="F46" s="213"/>
      <c r="G46" s="213"/>
      <c r="H46" s="213"/>
      <c r="I46" s="213"/>
      <c r="J46" s="213"/>
    </row>
    <row r="47" spans="1:10" s="16" customFormat="1" ht="15.75" thickBot="1" x14ac:dyDescent="0.3">
      <c r="A47" s="213" t="s">
        <v>155</v>
      </c>
      <c r="B47" s="213"/>
      <c r="C47" s="213"/>
      <c r="D47" s="213"/>
      <c r="E47" s="213"/>
      <c r="F47" s="213"/>
      <c r="G47" s="213"/>
      <c r="H47" s="213"/>
      <c r="I47" s="213"/>
      <c r="J47" s="213"/>
    </row>
    <row r="48" spans="1:10" s="16" customFormat="1" ht="32.25" thickBot="1" x14ac:dyDescent="0.3">
      <c r="A48" s="20" t="s">
        <v>165</v>
      </c>
      <c r="B48" s="20" t="s">
        <v>166</v>
      </c>
      <c r="C48" s="20" t="s">
        <v>167</v>
      </c>
      <c r="D48" s="20" t="s">
        <v>275</v>
      </c>
      <c r="E48" s="20" t="s">
        <v>169</v>
      </c>
      <c r="F48" s="20" t="s">
        <v>270</v>
      </c>
      <c r="G48" s="20" t="s">
        <v>168</v>
      </c>
      <c r="H48" s="20" t="s">
        <v>170</v>
      </c>
      <c r="I48" s="20" t="s">
        <v>171</v>
      </c>
      <c r="J48" s="20" t="s">
        <v>172</v>
      </c>
    </row>
    <row r="49" spans="1:10" x14ac:dyDescent="0.25">
      <c r="A49" s="215" t="s">
        <v>82</v>
      </c>
      <c r="B49" s="30" t="s">
        <v>188</v>
      </c>
      <c r="C49" s="30" t="s">
        <v>250</v>
      </c>
      <c r="D49" s="31">
        <v>15.999999999999998</v>
      </c>
      <c r="E49" s="32">
        <v>97537.676999999996</v>
      </c>
      <c r="F49" s="31">
        <v>1</v>
      </c>
      <c r="G49" s="32">
        <v>4320.0200000000004</v>
      </c>
      <c r="H49" s="31">
        <v>19</v>
      </c>
      <c r="I49" s="32">
        <v>115825.9914</v>
      </c>
      <c r="J49" s="33">
        <v>6096.1048000000001</v>
      </c>
    </row>
    <row r="50" spans="1:10" ht="30" x14ac:dyDescent="0.25">
      <c r="A50" s="216"/>
      <c r="B50" s="34" t="s">
        <v>188</v>
      </c>
      <c r="C50" s="34" t="s">
        <v>258</v>
      </c>
      <c r="D50" s="35">
        <v>65</v>
      </c>
      <c r="E50" s="36">
        <v>364720.96679999999</v>
      </c>
      <c r="F50" s="35">
        <v>56</v>
      </c>
      <c r="G50" s="36">
        <v>301044.83</v>
      </c>
      <c r="H50" s="35">
        <v>76</v>
      </c>
      <c r="I50" s="36">
        <v>426442.97700000001</v>
      </c>
      <c r="J50" s="37">
        <v>5611.0918000000001</v>
      </c>
    </row>
    <row r="51" spans="1:10" x14ac:dyDescent="0.25">
      <c r="A51" s="216"/>
      <c r="B51" s="34" t="s">
        <v>188</v>
      </c>
      <c r="C51" s="34" t="s">
        <v>253</v>
      </c>
      <c r="D51" s="35">
        <v>0</v>
      </c>
      <c r="E51" s="36">
        <v>0</v>
      </c>
      <c r="F51" s="35">
        <v>2</v>
      </c>
      <c r="G51" s="36">
        <v>10468.469999999999</v>
      </c>
      <c r="H51" s="35">
        <v>0</v>
      </c>
      <c r="I51" s="36">
        <v>0</v>
      </c>
      <c r="J51" s="37">
        <v>6769.0249999999996</v>
      </c>
    </row>
    <row r="52" spans="1:10" x14ac:dyDescent="0.25">
      <c r="A52" s="216"/>
      <c r="B52" s="34" t="s">
        <v>189</v>
      </c>
      <c r="C52" s="34" t="s">
        <v>255</v>
      </c>
      <c r="D52" s="35">
        <v>0</v>
      </c>
      <c r="E52" s="36">
        <v>0</v>
      </c>
      <c r="F52" s="35">
        <v>1</v>
      </c>
      <c r="G52" s="36">
        <v>5261.32</v>
      </c>
      <c r="H52" s="35">
        <v>0</v>
      </c>
      <c r="I52" s="36">
        <v>0</v>
      </c>
      <c r="J52" s="37">
        <v>5611.0918000000001</v>
      </c>
    </row>
    <row r="53" spans="1:10" x14ac:dyDescent="0.25">
      <c r="A53" s="216"/>
      <c r="B53" s="34" t="s">
        <v>189</v>
      </c>
      <c r="C53" s="34" t="s">
        <v>250</v>
      </c>
      <c r="D53" s="35">
        <v>2.5</v>
      </c>
      <c r="E53" s="36">
        <v>15240.262199999999</v>
      </c>
      <c r="F53" s="35">
        <v>1</v>
      </c>
      <c r="G53" s="36">
        <v>4598.6000000000004</v>
      </c>
      <c r="H53" s="35">
        <v>3</v>
      </c>
      <c r="I53" s="36">
        <v>18288.314399999999</v>
      </c>
      <c r="J53" s="37">
        <v>6096.1048000000001</v>
      </c>
    </row>
    <row r="54" spans="1:10" ht="30" x14ac:dyDescent="0.25">
      <c r="A54" s="216"/>
      <c r="B54" s="34" t="s">
        <v>189</v>
      </c>
      <c r="C54" s="34" t="s">
        <v>258</v>
      </c>
      <c r="D54" s="35">
        <v>11</v>
      </c>
      <c r="E54" s="36">
        <v>61722.009599999998</v>
      </c>
      <c r="F54" s="35">
        <v>7</v>
      </c>
      <c r="G54" s="36">
        <v>36138.800000000003</v>
      </c>
      <c r="H54" s="35">
        <v>12.999999999999998</v>
      </c>
      <c r="I54" s="36">
        <v>72944.193599999999</v>
      </c>
      <c r="J54" s="37">
        <v>5611.0918000000001</v>
      </c>
    </row>
    <row r="55" spans="1:10" ht="30" x14ac:dyDescent="0.25">
      <c r="A55" s="216"/>
      <c r="B55" s="34" t="s">
        <v>190</v>
      </c>
      <c r="C55" s="34" t="s">
        <v>255</v>
      </c>
      <c r="D55" s="35">
        <v>0</v>
      </c>
      <c r="E55" s="36">
        <v>0</v>
      </c>
      <c r="F55" s="35">
        <v>1</v>
      </c>
      <c r="G55" s="36">
        <v>5911.29</v>
      </c>
      <c r="H55" s="35">
        <v>0</v>
      </c>
      <c r="I55" s="36">
        <v>0</v>
      </c>
      <c r="J55" s="37">
        <v>5611.0918000000001</v>
      </c>
    </row>
    <row r="56" spans="1:10" ht="30" x14ac:dyDescent="0.25">
      <c r="A56" s="216"/>
      <c r="B56" s="34" t="s">
        <v>190</v>
      </c>
      <c r="C56" s="34" t="s">
        <v>250</v>
      </c>
      <c r="D56" s="35">
        <v>3.9999999999999996</v>
      </c>
      <c r="E56" s="36">
        <v>24384.419399999999</v>
      </c>
      <c r="F56" s="35">
        <v>1</v>
      </c>
      <c r="G56" s="36">
        <v>5213.32</v>
      </c>
      <c r="H56" s="35">
        <v>5</v>
      </c>
      <c r="I56" s="36">
        <v>30480.523799999999</v>
      </c>
      <c r="J56" s="37">
        <v>6096.1048000000001</v>
      </c>
    </row>
    <row r="57" spans="1:10" ht="30" x14ac:dyDescent="0.25">
      <c r="A57" s="216"/>
      <c r="B57" s="34" t="s">
        <v>190</v>
      </c>
      <c r="C57" s="34" t="s">
        <v>258</v>
      </c>
      <c r="D57" s="35">
        <v>17</v>
      </c>
      <c r="E57" s="36">
        <v>95388.560400000002</v>
      </c>
      <c r="F57" s="35">
        <v>5</v>
      </c>
      <c r="G57" s="36">
        <v>23198.59</v>
      </c>
      <c r="H57" s="35">
        <v>20</v>
      </c>
      <c r="I57" s="36">
        <v>112221.8358</v>
      </c>
      <c r="J57" s="37">
        <v>5611.0918000000001</v>
      </c>
    </row>
    <row r="58" spans="1:10" x14ac:dyDescent="0.25">
      <c r="A58" s="216"/>
      <c r="B58" s="34" t="s">
        <v>191</v>
      </c>
      <c r="C58" s="34" t="s">
        <v>250</v>
      </c>
      <c r="D58" s="35">
        <v>0</v>
      </c>
      <c r="E58" s="36">
        <v>0</v>
      </c>
      <c r="F58" s="35">
        <v>1</v>
      </c>
      <c r="G58" s="36">
        <v>4598.6000000000004</v>
      </c>
      <c r="H58" s="35">
        <v>0</v>
      </c>
      <c r="I58" s="36">
        <v>0</v>
      </c>
      <c r="J58" s="37">
        <v>6096.1048000000001</v>
      </c>
    </row>
    <row r="59" spans="1:10" ht="30" x14ac:dyDescent="0.25">
      <c r="A59" s="216"/>
      <c r="B59" s="34" t="s">
        <v>191</v>
      </c>
      <c r="C59" s="34" t="s">
        <v>258</v>
      </c>
      <c r="D59" s="35">
        <v>14.000000000000002</v>
      </c>
      <c r="E59" s="36">
        <v>78555.285000000003</v>
      </c>
      <c r="F59" s="35">
        <v>4</v>
      </c>
      <c r="G59" s="36">
        <v>17511.63</v>
      </c>
      <c r="H59" s="35">
        <v>16.5</v>
      </c>
      <c r="I59" s="36">
        <v>92583.0144</v>
      </c>
      <c r="J59" s="37">
        <v>5611.0918000000001</v>
      </c>
    </row>
    <row r="60" spans="1:10" ht="15.75" thickBot="1" x14ac:dyDescent="0.3">
      <c r="A60" s="216"/>
      <c r="B60" s="34" t="s">
        <v>191</v>
      </c>
      <c r="C60" s="34" t="s">
        <v>259</v>
      </c>
      <c r="D60" s="35">
        <v>3.5000000000000004</v>
      </c>
      <c r="E60" s="36">
        <v>19638.821400000001</v>
      </c>
      <c r="F60" s="35">
        <v>0</v>
      </c>
      <c r="G60" s="36">
        <v>0</v>
      </c>
      <c r="H60" s="35">
        <v>3.9999999999999996</v>
      </c>
      <c r="I60" s="36">
        <v>22444.367399999999</v>
      </c>
      <c r="J60" s="37">
        <v>5611.0918000000001</v>
      </c>
    </row>
    <row r="61" spans="1:10" x14ac:dyDescent="0.25">
      <c r="A61" s="215" t="s">
        <v>55</v>
      </c>
      <c r="B61" s="30" t="s">
        <v>192</v>
      </c>
      <c r="C61" s="30" t="s">
        <v>250</v>
      </c>
      <c r="D61" s="31">
        <v>7.5</v>
      </c>
      <c r="E61" s="32">
        <v>45720.786</v>
      </c>
      <c r="F61" s="31">
        <v>2</v>
      </c>
      <c r="G61" s="32">
        <v>9737.52</v>
      </c>
      <c r="H61" s="31">
        <v>9</v>
      </c>
      <c r="I61" s="32">
        <v>54864.943200000002</v>
      </c>
      <c r="J61" s="33">
        <v>6096.1048000000001</v>
      </c>
    </row>
    <row r="62" spans="1:10" ht="30" x14ac:dyDescent="0.25">
      <c r="A62" s="216"/>
      <c r="B62" s="34" t="s">
        <v>192</v>
      </c>
      <c r="C62" s="34" t="s">
        <v>258</v>
      </c>
      <c r="D62" s="35">
        <v>0</v>
      </c>
      <c r="E62" s="36">
        <v>0</v>
      </c>
      <c r="F62" s="35">
        <v>1</v>
      </c>
      <c r="G62" s="36">
        <v>4726.8500000000004</v>
      </c>
      <c r="H62" s="35">
        <v>0</v>
      </c>
      <c r="I62" s="36">
        <v>0</v>
      </c>
      <c r="J62" s="37">
        <v>5611.0918000000001</v>
      </c>
    </row>
    <row r="63" spans="1:10" x14ac:dyDescent="0.25">
      <c r="A63" s="216"/>
      <c r="B63" s="34" t="s">
        <v>192</v>
      </c>
      <c r="C63" s="34" t="s">
        <v>253</v>
      </c>
      <c r="D63" s="35">
        <v>30.499999999999996</v>
      </c>
      <c r="E63" s="36">
        <v>206455.26240000001</v>
      </c>
      <c r="F63" s="35">
        <v>4</v>
      </c>
      <c r="G63" s="36">
        <v>27498.98</v>
      </c>
      <c r="H63" s="35">
        <v>35.5</v>
      </c>
      <c r="I63" s="36">
        <v>240300.38759999999</v>
      </c>
      <c r="J63" s="37">
        <v>6769.0249999999996</v>
      </c>
    </row>
    <row r="64" spans="1:10" x14ac:dyDescent="0.25">
      <c r="A64" s="216"/>
      <c r="B64" s="34" t="s">
        <v>192</v>
      </c>
      <c r="C64" s="34" t="s">
        <v>260</v>
      </c>
      <c r="D64" s="35">
        <v>0</v>
      </c>
      <c r="E64" s="36">
        <v>0</v>
      </c>
      <c r="F64" s="35">
        <v>1</v>
      </c>
      <c r="G64" s="36">
        <v>6897.89</v>
      </c>
      <c r="H64" s="35">
        <v>0</v>
      </c>
      <c r="I64" s="36">
        <v>0</v>
      </c>
      <c r="J64" s="37">
        <v>6258.1743999999999</v>
      </c>
    </row>
    <row r="65" spans="1:10" x14ac:dyDescent="0.25">
      <c r="A65" s="216"/>
      <c r="B65" s="34" t="s">
        <v>193</v>
      </c>
      <c r="C65" s="34" t="s">
        <v>250</v>
      </c>
      <c r="D65" s="35">
        <v>8.5</v>
      </c>
      <c r="E65" s="36">
        <v>51816.891000000003</v>
      </c>
      <c r="F65" s="35">
        <v>3</v>
      </c>
      <c r="G65" s="36">
        <v>15799.95</v>
      </c>
      <c r="H65" s="35">
        <v>10</v>
      </c>
      <c r="I65" s="36">
        <v>60961.048199999997</v>
      </c>
      <c r="J65" s="37">
        <v>6096.1048000000001</v>
      </c>
    </row>
    <row r="66" spans="1:10" ht="30" x14ac:dyDescent="0.25">
      <c r="A66" s="216"/>
      <c r="B66" s="34" t="s">
        <v>193</v>
      </c>
      <c r="C66" s="34" t="s">
        <v>258</v>
      </c>
      <c r="D66" s="35">
        <v>0</v>
      </c>
      <c r="E66" s="36">
        <v>0</v>
      </c>
      <c r="F66" s="35">
        <v>1</v>
      </c>
      <c r="G66" s="36">
        <v>4728.22</v>
      </c>
      <c r="H66" s="35">
        <v>0</v>
      </c>
      <c r="I66" s="36">
        <v>0</v>
      </c>
      <c r="J66" s="37">
        <v>5611.0918000000001</v>
      </c>
    </row>
    <row r="67" spans="1:10" x14ac:dyDescent="0.25">
      <c r="A67" s="216"/>
      <c r="B67" s="34" t="s">
        <v>193</v>
      </c>
      <c r="C67" s="34" t="s">
        <v>253</v>
      </c>
      <c r="D67" s="35">
        <v>34.5</v>
      </c>
      <c r="E67" s="36">
        <v>233531.3622</v>
      </c>
      <c r="F67" s="35">
        <v>29</v>
      </c>
      <c r="G67" s="36">
        <v>182097.12</v>
      </c>
      <c r="H67" s="35">
        <v>40.5</v>
      </c>
      <c r="I67" s="36">
        <v>274145.51280000003</v>
      </c>
      <c r="J67" s="37">
        <v>6769.0249999999996</v>
      </c>
    </row>
    <row r="68" spans="1:10" x14ac:dyDescent="0.25">
      <c r="A68" s="216"/>
      <c r="B68" s="34" t="s">
        <v>193</v>
      </c>
      <c r="C68" s="34" t="s">
        <v>260</v>
      </c>
      <c r="D68" s="35">
        <v>0</v>
      </c>
      <c r="E68" s="36">
        <v>0</v>
      </c>
      <c r="F68" s="35">
        <v>1</v>
      </c>
      <c r="G68" s="36">
        <v>6030.38</v>
      </c>
      <c r="H68" s="35">
        <v>0</v>
      </c>
      <c r="I68" s="36">
        <v>0</v>
      </c>
      <c r="J68" s="37">
        <v>6258.1743999999999</v>
      </c>
    </row>
    <row r="69" spans="1:10" x14ac:dyDescent="0.25">
      <c r="A69" s="216"/>
      <c r="B69" s="34" t="s">
        <v>194</v>
      </c>
      <c r="C69" s="34" t="s">
        <v>250</v>
      </c>
      <c r="D69" s="35">
        <v>14.499999999999998</v>
      </c>
      <c r="E69" s="36">
        <v>88393.519799999995</v>
      </c>
      <c r="F69" s="35">
        <v>1</v>
      </c>
      <c r="G69" s="36">
        <v>2996.54</v>
      </c>
      <c r="H69" s="35">
        <v>17</v>
      </c>
      <c r="I69" s="36">
        <v>103633.78140000001</v>
      </c>
      <c r="J69" s="37">
        <v>6096.1048000000001</v>
      </c>
    </row>
    <row r="70" spans="1:10" ht="30" x14ac:dyDescent="0.25">
      <c r="A70" s="216"/>
      <c r="B70" s="34" t="s">
        <v>194</v>
      </c>
      <c r="C70" s="34" t="s">
        <v>258</v>
      </c>
      <c r="D70" s="35">
        <v>0</v>
      </c>
      <c r="E70" s="36">
        <v>0</v>
      </c>
      <c r="F70" s="35">
        <v>3</v>
      </c>
      <c r="G70" s="36">
        <v>17259.599999999999</v>
      </c>
      <c r="H70" s="35">
        <v>0</v>
      </c>
      <c r="I70" s="36">
        <v>0</v>
      </c>
      <c r="J70" s="37">
        <v>5611.0918000000001</v>
      </c>
    </row>
    <row r="71" spans="1:10" ht="15.75" thickBot="1" x14ac:dyDescent="0.3">
      <c r="A71" s="217"/>
      <c r="B71" s="38" t="s">
        <v>194</v>
      </c>
      <c r="C71" s="38" t="s">
        <v>253</v>
      </c>
      <c r="D71" s="39">
        <v>59.000000000000007</v>
      </c>
      <c r="E71" s="40">
        <v>399372.47519999999</v>
      </c>
      <c r="F71" s="39">
        <v>56</v>
      </c>
      <c r="G71" s="40">
        <v>350432.41</v>
      </c>
      <c r="H71" s="39">
        <v>69.5</v>
      </c>
      <c r="I71" s="40">
        <v>470447.23739999998</v>
      </c>
      <c r="J71" s="41">
        <v>6769.0249999999996</v>
      </c>
    </row>
    <row r="72" spans="1:10" s="16" customFormat="1" x14ac:dyDescent="0.25">
      <c r="A72" s="47"/>
      <c r="B72" s="10"/>
      <c r="C72" s="10"/>
      <c r="D72" s="10"/>
      <c r="E72" s="10"/>
      <c r="F72" s="11"/>
      <c r="G72" s="12"/>
      <c r="H72" s="11"/>
      <c r="I72" s="12"/>
      <c r="J72" s="11"/>
    </row>
    <row r="73" spans="1:10" s="16" customFormat="1" ht="15.75" thickBot="1" x14ac:dyDescent="0.3">
      <c r="A73" s="48"/>
      <c r="B73" s="3"/>
      <c r="C73" s="3"/>
      <c r="D73" s="49"/>
      <c r="E73" s="49"/>
      <c r="F73" s="8"/>
      <c r="G73" s="5"/>
      <c r="H73" s="8"/>
      <c r="I73" s="5"/>
      <c r="J73" s="8"/>
    </row>
    <row r="74" spans="1:10" s="16" customFormat="1" ht="15.75" thickBot="1" x14ac:dyDescent="0.3">
      <c r="A74" s="213">
        <v>40603</v>
      </c>
      <c r="B74" s="213"/>
      <c r="C74" s="213"/>
      <c r="D74" s="213"/>
      <c r="E74" s="213"/>
      <c r="F74" s="213"/>
      <c r="G74" s="213"/>
      <c r="H74" s="213"/>
      <c r="I74" s="213"/>
      <c r="J74" s="213"/>
    </row>
    <row r="75" spans="1:10" s="16" customFormat="1" ht="15.75" thickBot="1" x14ac:dyDescent="0.3">
      <c r="A75" s="213" t="s">
        <v>156</v>
      </c>
      <c r="B75" s="213"/>
      <c r="C75" s="213"/>
      <c r="D75" s="213"/>
      <c r="E75" s="213"/>
      <c r="F75" s="213"/>
      <c r="G75" s="213"/>
      <c r="H75" s="213"/>
      <c r="I75" s="213"/>
      <c r="J75" s="213"/>
    </row>
    <row r="76" spans="1:10" s="16" customFormat="1" ht="32.25" thickBot="1" x14ac:dyDescent="0.3">
      <c r="A76" s="20" t="s">
        <v>165</v>
      </c>
      <c r="B76" s="20" t="s">
        <v>166</v>
      </c>
      <c r="C76" s="20" t="s">
        <v>167</v>
      </c>
      <c r="D76" s="20" t="s">
        <v>275</v>
      </c>
      <c r="E76" s="20" t="s">
        <v>169</v>
      </c>
      <c r="F76" s="20" t="s">
        <v>270</v>
      </c>
      <c r="G76" s="20" t="s">
        <v>168</v>
      </c>
      <c r="H76" s="20" t="s">
        <v>170</v>
      </c>
      <c r="I76" s="20" t="s">
        <v>171</v>
      </c>
      <c r="J76" s="20" t="s">
        <v>172</v>
      </c>
    </row>
    <row r="77" spans="1:10" x14ac:dyDescent="0.25">
      <c r="A77" s="215" t="s">
        <v>90</v>
      </c>
      <c r="B77" s="30" t="s">
        <v>195</v>
      </c>
      <c r="C77" s="30" t="s">
        <v>255</v>
      </c>
      <c r="D77" s="31">
        <v>0</v>
      </c>
      <c r="E77" s="32">
        <v>0</v>
      </c>
      <c r="F77" s="31">
        <v>2</v>
      </c>
      <c r="G77" s="32">
        <v>14120.37</v>
      </c>
      <c r="H77" s="31">
        <v>0</v>
      </c>
      <c r="I77" s="32">
        <v>0</v>
      </c>
      <c r="J77" s="33">
        <v>5611.0918000000001</v>
      </c>
    </row>
    <row r="78" spans="1:10" x14ac:dyDescent="0.25">
      <c r="A78" s="216"/>
      <c r="B78" s="34" t="s">
        <v>195</v>
      </c>
      <c r="C78" s="34" t="s">
        <v>250</v>
      </c>
      <c r="D78" s="35">
        <v>0</v>
      </c>
      <c r="E78" s="36">
        <v>0</v>
      </c>
      <c r="F78" s="35">
        <v>3</v>
      </c>
      <c r="G78" s="36">
        <v>13421.81</v>
      </c>
      <c r="H78" s="35">
        <v>0</v>
      </c>
      <c r="I78" s="36">
        <v>0</v>
      </c>
      <c r="J78" s="37">
        <v>6096.1048000000001</v>
      </c>
    </row>
    <row r="79" spans="1:10" x14ac:dyDescent="0.25">
      <c r="A79" s="216"/>
      <c r="B79" s="34" t="s">
        <v>195</v>
      </c>
      <c r="C79" s="34" t="s">
        <v>259</v>
      </c>
      <c r="D79" s="35">
        <v>0</v>
      </c>
      <c r="E79" s="36">
        <v>0</v>
      </c>
      <c r="F79" s="35">
        <v>2</v>
      </c>
      <c r="G79" s="36">
        <v>12187.4</v>
      </c>
      <c r="H79" s="35">
        <v>0</v>
      </c>
      <c r="I79" s="36">
        <v>0</v>
      </c>
      <c r="J79" s="37">
        <v>5611.0918000000001</v>
      </c>
    </row>
    <row r="80" spans="1:10" x14ac:dyDescent="0.25">
      <c r="A80" s="216"/>
      <c r="B80" s="34" t="s">
        <v>195</v>
      </c>
      <c r="C80" s="34" t="s">
        <v>260</v>
      </c>
      <c r="D80" s="35">
        <v>62.000000000000007</v>
      </c>
      <c r="E80" s="36">
        <v>388006.8126</v>
      </c>
      <c r="F80" s="35">
        <v>49</v>
      </c>
      <c r="G80" s="36">
        <v>310264.57</v>
      </c>
      <c r="H80" s="35">
        <v>73</v>
      </c>
      <c r="I80" s="36">
        <v>456846.73139999999</v>
      </c>
      <c r="J80" s="37">
        <v>6258.1743999999999</v>
      </c>
    </row>
    <row r="81" spans="1:10" x14ac:dyDescent="0.25">
      <c r="A81" s="216"/>
      <c r="B81" s="34" t="s">
        <v>196</v>
      </c>
      <c r="C81" s="34" t="s">
        <v>250</v>
      </c>
      <c r="D81" s="35">
        <v>8.5</v>
      </c>
      <c r="E81" s="36">
        <v>51816.891000000003</v>
      </c>
      <c r="F81" s="35">
        <v>2</v>
      </c>
      <c r="G81" s="36">
        <v>8697.2000000000007</v>
      </c>
      <c r="H81" s="35">
        <v>10</v>
      </c>
      <c r="I81" s="36">
        <v>60961.048199999997</v>
      </c>
      <c r="J81" s="37">
        <v>6096.1048000000001</v>
      </c>
    </row>
    <row r="82" spans="1:10" x14ac:dyDescent="0.25">
      <c r="A82" s="216"/>
      <c r="B82" s="34" t="s">
        <v>196</v>
      </c>
      <c r="C82" s="34" t="s">
        <v>260</v>
      </c>
      <c r="D82" s="35">
        <v>34.5</v>
      </c>
      <c r="E82" s="36">
        <v>215907.01680000001</v>
      </c>
      <c r="F82" s="35">
        <v>99</v>
      </c>
      <c r="G82" s="36">
        <v>628473.22</v>
      </c>
      <c r="H82" s="35">
        <v>40.5</v>
      </c>
      <c r="I82" s="36">
        <v>253456.0632</v>
      </c>
      <c r="J82" s="37">
        <v>6258.1743999999999</v>
      </c>
    </row>
    <row r="83" spans="1:10" x14ac:dyDescent="0.25">
      <c r="A83" s="216"/>
      <c r="B83" s="34" t="s">
        <v>197</v>
      </c>
      <c r="C83" s="34" t="s">
        <v>250</v>
      </c>
      <c r="D83" s="35">
        <v>0</v>
      </c>
      <c r="E83" s="36">
        <v>0</v>
      </c>
      <c r="F83" s="35">
        <v>1</v>
      </c>
      <c r="G83" s="36">
        <v>4677.8</v>
      </c>
      <c r="H83" s="35">
        <v>0</v>
      </c>
      <c r="I83" s="36">
        <v>0</v>
      </c>
      <c r="J83" s="37">
        <v>6096.1048000000001</v>
      </c>
    </row>
    <row r="84" spans="1:10" x14ac:dyDescent="0.25">
      <c r="A84" s="216"/>
      <c r="B84" s="34" t="s">
        <v>197</v>
      </c>
      <c r="C84" s="34" t="s">
        <v>259</v>
      </c>
      <c r="D84" s="35">
        <v>5.5</v>
      </c>
      <c r="E84" s="36">
        <v>30861.004799999999</v>
      </c>
      <c r="F84" s="35">
        <v>2</v>
      </c>
      <c r="G84" s="36">
        <v>14112.8</v>
      </c>
      <c r="H84" s="35">
        <v>6.4999999999999991</v>
      </c>
      <c r="I84" s="36">
        <v>36472.096799999999</v>
      </c>
      <c r="J84" s="37">
        <v>5611.0918000000001</v>
      </c>
    </row>
    <row r="85" spans="1:10" ht="15.75" thickBot="1" x14ac:dyDescent="0.3">
      <c r="A85" s="217"/>
      <c r="B85" s="38" t="s">
        <v>197</v>
      </c>
      <c r="C85" s="38" t="s">
        <v>260</v>
      </c>
      <c r="D85" s="39">
        <v>21</v>
      </c>
      <c r="E85" s="40">
        <v>131421.6624</v>
      </c>
      <c r="F85" s="39">
        <v>29</v>
      </c>
      <c r="G85" s="40">
        <v>185780.73</v>
      </c>
      <c r="H85" s="39">
        <v>24.499999999999996</v>
      </c>
      <c r="I85" s="40">
        <v>153325.2726</v>
      </c>
      <c r="J85" s="41">
        <v>6258.1743999999999</v>
      </c>
    </row>
    <row r="86" spans="1:10" s="16" customFormat="1" x14ac:dyDescent="0.25">
      <c r="A86" s="47"/>
      <c r="B86" s="10"/>
      <c r="C86" s="10"/>
      <c r="D86" s="10"/>
      <c r="E86" s="10"/>
      <c r="F86" s="11"/>
      <c r="G86" s="12"/>
      <c r="H86" s="11"/>
      <c r="I86" s="12"/>
      <c r="J86" s="12"/>
    </row>
    <row r="87" spans="1:10" s="16" customFormat="1" ht="15.75" thickBot="1" x14ac:dyDescent="0.3">
      <c r="A87" s="48"/>
      <c r="B87" s="3"/>
      <c r="C87" s="3"/>
      <c r="D87" s="49"/>
      <c r="E87" s="49"/>
      <c r="F87" s="8"/>
      <c r="G87" s="5"/>
      <c r="H87" s="8"/>
      <c r="I87" s="5"/>
      <c r="J87" s="8"/>
    </row>
    <row r="88" spans="1:10" s="16" customFormat="1" ht="15.75" thickBot="1" x14ac:dyDescent="0.3">
      <c r="A88" s="213">
        <v>40603</v>
      </c>
      <c r="B88" s="213"/>
      <c r="C88" s="213"/>
      <c r="D88" s="213"/>
      <c r="E88" s="213"/>
      <c r="F88" s="213"/>
      <c r="G88" s="213"/>
      <c r="H88" s="213"/>
      <c r="I88" s="213"/>
      <c r="J88" s="213"/>
    </row>
    <row r="89" spans="1:10" s="16" customFormat="1" ht="15.75" thickBot="1" x14ac:dyDescent="0.3">
      <c r="A89" s="213" t="s">
        <v>157</v>
      </c>
      <c r="B89" s="213"/>
      <c r="C89" s="213"/>
      <c r="D89" s="213"/>
      <c r="E89" s="213"/>
      <c r="F89" s="213"/>
      <c r="G89" s="213"/>
      <c r="H89" s="213"/>
      <c r="I89" s="213"/>
      <c r="J89" s="213"/>
    </row>
    <row r="90" spans="1:10" s="16" customFormat="1" ht="32.25" thickBot="1" x14ac:dyDescent="0.3">
      <c r="A90" s="20" t="s">
        <v>165</v>
      </c>
      <c r="B90" s="20" t="s">
        <v>166</v>
      </c>
      <c r="C90" s="20" t="s">
        <v>167</v>
      </c>
      <c r="D90" s="20" t="s">
        <v>275</v>
      </c>
      <c r="E90" s="20" t="s">
        <v>169</v>
      </c>
      <c r="F90" s="20" t="s">
        <v>270</v>
      </c>
      <c r="G90" s="20" t="s">
        <v>168</v>
      </c>
      <c r="H90" s="20" t="s">
        <v>170</v>
      </c>
      <c r="I90" s="20" t="s">
        <v>171</v>
      </c>
      <c r="J90" s="20" t="s">
        <v>172</v>
      </c>
    </row>
    <row r="91" spans="1:10" x14ac:dyDescent="0.25">
      <c r="A91" s="215" t="s">
        <v>71</v>
      </c>
      <c r="B91" s="30" t="s">
        <v>198</v>
      </c>
      <c r="C91" s="30" t="s">
        <v>257</v>
      </c>
      <c r="D91" s="31">
        <v>12</v>
      </c>
      <c r="E91" s="32">
        <v>79029.953999999998</v>
      </c>
      <c r="F91" s="31">
        <v>2</v>
      </c>
      <c r="G91" s="32">
        <v>11195</v>
      </c>
      <c r="H91" s="31">
        <v>14.000000000000002</v>
      </c>
      <c r="I91" s="32">
        <v>92201.612999999998</v>
      </c>
      <c r="J91" s="33">
        <v>6585.8294999999998</v>
      </c>
    </row>
    <row r="92" spans="1:10" x14ac:dyDescent="0.25">
      <c r="A92" s="216"/>
      <c r="B92" s="34" t="s">
        <v>199</v>
      </c>
      <c r="C92" s="34" t="s">
        <v>250</v>
      </c>
      <c r="D92" s="35">
        <v>0</v>
      </c>
      <c r="E92" s="36">
        <v>0</v>
      </c>
      <c r="F92" s="35">
        <v>3</v>
      </c>
      <c r="G92" s="36">
        <v>14989.22</v>
      </c>
      <c r="H92" s="35">
        <v>0</v>
      </c>
      <c r="I92" s="36">
        <v>0</v>
      </c>
      <c r="J92" s="37">
        <v>6096.1048000000001</v>
      </c>
    </row>
    <row r="93" spans="1:10" x14ac:dyDescent="0.25">
      <c r="A93" s="216"/>
      <c r="B93" s="34" t="s">
        <v>199</v>
      </c>
      <c r="C93" s="34" t="s">
        <v>257</v>
      </c>
      <c r="D93" s="35">
        <v>35</v>
      </c>
      <c r="E93" s="36">
        <v>230504.03279999999</v>
      </c>
      <c r="F93" s="35">
        <v>4</v>
      </c>
      <c r="G93" s="36">
        <v>23069.91</v>
      </c>
      <c r="H93" s="35">
        <v>41</v>
      </c>
      <c r="I93" s="36">
        <v>270019.00919999997</v>
      </c>
      <c r="J93" s="37">
        <v>6585.8294999999998</v>
      </c>
    </row>
    <row r="94" spans="1:10" x14ac:dyDescent="0.25">
      <c r="A94" s="216"/>
      <c r="B94" s="34" t="s">
        <v>200</v>
      </c>
      <c r="C94" s="34" t="s">
        <v>261</v>
      </c>
      <c r="D94" s="35">
        <v>0</v>
      </c>
      <c r="E94" s="36">
        <v>0</v>
      </c>
      <c r="F94" s="35">
        <v>4</v>
      </c>
      <c r="G94" s="36">
        <v>18509.740000000002</v>
      </c>
      <c r="H94" s="35">
        <v>0</v>
      </c>
      <c r="I94" s="36">
        <v>0</v>
      </c>
      <c r="J94" s="37">
        <v>5828.0763999999999</v>
      </c>
    </row>
    <row r="95" spans="1:10" x14ac:dyDescent="0.25">
      <c r="A95" s="216"/>
      <c r="B95" s="34" t="s">
        <v>200</v>
      </c>
      <c r="C95" s="34" t="s">
        <v>257</v>
      </c>
      <c r="D95" s="35">
        <v>18</v>
      </c>
      <c r="E95" s="36">
        <v>118544.931</v>
      </c>
      <c r="F95" s="35">
        <v>2</v>
      </c>
      <c r="G95" s="36">
        <v>10611.26</v>
      </c>
      <c r="H95" s="35">
        <v>21.5</v>
      </c>
      <c r="I95" s="36">
        <v>141595.33439999999</v>
      </c>
      <c r="J95" s="37">
        <v>6585.8294999999998</v>
      </c>
    </row>
    <row r="96" spans="1:10" x14ac:dyDescent="0.25">
      <c r="A96" s="216"/>
      <c r="B96" s="34" t="s">
        <v>201</v>
      </c>
      <c r="C96" s="34" t="s">
        <v>250</v>
      </c>
      <c r="D96" s="35">
        <v>0</v>
      </c>
      <c r="E96" s="36">
        <v>0</v>
      </c>
      <c r="F96" s="35">
        <v>1</v>
      </c>
      <c r="G96" s="36">
        <v>4839.55</v>
      </c>
      <c r="H96" s="35">
        <v>0</v>
      </c>
      <c r="I96" s="36">
        <v>0</v>
      </c>
      <c r="J96" s="37">
        <v>6096.1048000000001</v>
      </c>
    </row>
    <row r="97" spans="1:10" x14ac:dyDescent="0.25">
      <c r="A97" s="216"/>
      <c r="B97" s="34" t="s">
        <v>201</v>
      </c>
      <c r="C97" s="34" t="s">
        <v>261</v>
      </c>
      <c r="D97" s="35">
        <v>0</v>
      </c>
      <c r="E97" s="36">
        <v>0</v>
      </c>
      <c r="F97" s="35">
        <v>3</v>
      </c>
      <c r="G97" s="36">
        <v>17689.38</v>
      </c>
      <c r="H97" s="35">
        <v>0</v>
      </c>
      <c r="I97" s="36">
        <v>0</v>
      </c>
      <c r="J97" s="37">
        <v>5828.0763999999999</v>
      </c>
    </row>
    <row r="98" spans="1:10" x14ac:dyDescent="0.25">
      <c r="A98" s="216"/>
      <c r="B98" s="34" t="s">
        <v>201</v>
      </c>
      <c r="C98" s="34" t="s">
        <v>257</v>
      </c>
      <c r="D98" s="35">
        <v>16.5</v>
      </c>
      <c r="E98" s="36">
        <v>108666.1866</v>
      </c>
      <c r="F98" s="35">
        <v>2</v>
      </c>
      <c r="G98" s="36">
        <v>14722.48</v>
      </c>
      <c r="H98" s="35">
        <v>19</v>
      </c>
      <c r="I98" s="36">
        <v>125130.7602</v>
      </c>
      <c r="J98" s="37">
        <v>6585.8294999999998</v>
      </c>
    </row>
    <row r="99" spans="1:10" x14ac:dyDescent="0.25">
      <c r="A99" s="216"/>
      <c r="B99" s="34" t="s">
        <v>202</v>
      </c>
      <c r="C99" s="34" t="s">
        <v>250</v>
      </c>
      <c r="D99" s="35">
        <v>0</v>
      </c>
      <c r="E99" s="36">
        <v>0</v>
      </c>
      <c r="F99" s="35">
        <v>2</v>
      </c>
      <c r="G99" s="36">
        <v>8950.58</v>
      </c>
      <c r="H99" s="35">
        <v>0</v>
      </c>
      <c r="I99" s="36">
        <v>0</v>
      </c>
      <c r="J99" s="37">
        <v>6096.1048000000001</v>
      </c>
    </row>
    <row r="100" spans="1:10" x14ac:dyDescent="0.25">
      <c r="A100" s="216"/>
      <c r="B100" s="34" t="s">
        <v>202</v>
      </c>
      <c r="C100" s="34" t="s">
        <v>257</v>
      </c>
      <c r="D100" s="35">
        <v>14.000000000000002</v>
      </c>
      <c r="E100" s="36">
        <v>92201.612999999998</v>
      </c>
      <c r="F100" s="35">
        <v>6</v>
      </c>
      <c r="G100" s="36">
        <v>38136.19</v>
      </c>
      <c r="H100" s="35">
        <v>16.5</v>
      </c>
      <c r="I100" s="36">
        <v>108666.1866</v>
      </c>
      <c r="J100" s="37">
        <v>6585.8294999999998</v>
      </c>
    </row>
    <row r="101" spans="1:10" x14ac:dyDescent="0.25">
      <c r="A101" s="216"/>
      <c r="B101" s="34" t="s">
        <v>203</v>
      </c>
      <c r="C101" s="34" t="s">
        <v>257</v>
      </c>
      <c r="D101" s="35">
        <v>11.5</v>
      </c>
      <c r="E101" s="36">
        <v>75737.039399999994</v>
      </c>
      <c r="F101" s="35">
        <v>2</v>
      </c>
      <c r="G101" s="36">
        <v>9820.92</v>
      </c>
      <c r="H101" s="35">
        <v>14.000000000000002</v>
      </c>
      <c r="I101" s="36">
        <v>92201.612999999998</v>
      </c>
      <c r="J101" s="37">
        <v>6585.8294999999998</v>
      </c>
    </row>
    <row r="102" spans="1:10" x14ac:dyDescent="0.25">
      <c r="A102" s="216"/>
      <c r="B102" s="34" t="s">
        <v>204</v>
      </c>
      <c r="C102" s="34" t="s">
        <v>250</v>
      </c>
      <c r="D102" s="35">
        <v>1.9999999999999998</v>
      </c>
      <c r="E102" s="36">
        <v>12192.2094</v>
      </c>
      <c r="F102" s="35">
        <v>0</v>
      </c>
      <c r="G102" s="36">
        <v>0</v>
      </c>
      <c r="H102" s="35">
        <v>2.5</v>
      </c>
      <c r="I102" s="36">
        <v>15240.262199999999</v>
      </c>
      <c r="J102" s="37">
        <v>6096.1048000000001</v>
      </c>
    </row>
    <row r="103" spans="1:10" x14ac:dyDescent="0.25">
      <c r="A103" s="216"/>
      <c r="B103" s="34" t="s">
        <v>204</v>
      </c>
      <c r="C103" s="34" t="s">
        <v>261</v>
      </c>
      <c r="D103" s="35">
        <v>6</v>
      </c>
      <c r="E103" s="36">
        <v>34968.458400000003</v>
      </c>
      <c r="F103" s="35">
        <v>5</v>
      </c>
      <c r="G103" s="36">
        <v>30781.32</v>
      </c>
      <c r="H103" s="35">
        <v>7.0000000000000009</v>
      </c>
      <c r="I103" s="36">
        <v>40796.535000000003</v>
      </c>
      <c r="J103" s="37">
        <v>5828.0763999999999</v>
      </c>
    </row>
    <row r="104" spans="1:10" x14ac:dyDescent="0.25">
      <c r="A104" s="216"/>
      <c r="B104" s="34" t="s">
        <v>204</v>
      </c>
      <c r="C104" s="34" t="s">
        <v>257</v>
      </c>
      <c r="D104" s="35">
        <v>2.5</v>
      </c>
      <c r="E104" s="36">
        <v>16464.5736</v>
      </c>
      <c r="F104" s="35">
        <v>0</v>
      </c>
      <c r="G104" s="36">
        <v>0</v>
      </c>
      <c r="H104" s="35">
        <v>3</v>
      </c>
      <c r="I104" s="36">
        <v>19757.4882</v>
      </c>
      <c r="J104" s="37">
        <v>6585.8294999999998</v>
      </c>
    </row>
    <row r="105" spans="1:10" x14ac:dyDescent="0.25">
      <c r="A105" s="216"/>
      <c r="B105" s="34" t="s">
        <v>205</v>
      </c>
      <c r="C105" s="34" t="s">
        <v>250</v>
      </c>
      <c r="D105" s="35">
        <v>0</v>
      </c>
      <c r="E105" s="36">
        <v>0</v>
      </c>
      <c r="F105" s="35">
        <v>4</v>
      </c>
      <c r="G105" s="36">
        <v>18485.8</v>
      </c>
      <c r="H105" s="35">
        <v>0</v>
      </c>
      <c r="I105" s="36">
        <v>0</v>
      </c>
      <c r="J105" s="37">
        <v>6096.1048000000001</v>
      </c>
    </row>
    <row r="106" spans="1:10" ht="30" x14ac:dyDescent="0.25">
      <c r="A106" s="216"/>
      <c r="B106" s="34" t="s">
        <v>205</v>
      </c>
      <c r="C106" s="34" t="s">
        <v>258</v>
      </c>
      <c r="D106" s="35">
        <v>0</v>
      </c>
      <c r="E106" s="36">
        <v>0</v>
      </c>
      <c r="F106" s="35">
        <v>1</v>
      </c>
      <c r="G106" s="36">
        <v>656.72</v>
      </c>
      <c r="H106" s="35">
        <v>0</v>
      </c>
      <c r="I106" s="36">
        <v>0</v>
      </c>
      <c r="J106" s="37">
        <v>5611.0918000000001</v>
      </c>
    </row>
    <row r="107" spans="1:10" ht="15.75" thickBot="1" x14ac:dyDescent="0.3">
      <c r="A107" s="217"/>
      <c r="B107" s="38" t="s">
        <v>205</v>
      </c>
      <c r="C107" s="38" t="s">
        <v>257</v>
      </c>
      <c r="D107" s="39">
        <v>62.000000000000007</v>
      </c>
      <c r="E107" s="40">
        <v>408321.429</v>
      </c>
      <c r="F107" s="39">
        <v>25</v>
      </c>
      <c r="G107" s="40">
        <v>146129.51999999999</v>
      </c>
      <c r="H107" s="39">
        <v>73</v>
      </c>
      <c r="I107" s="40">
        <v>480765.55379999999</v>
      </c>
      <c r="J107" s="41">
        <v>6585.8294999999998</v>
      </c>
    </row>
    <row r="108" spans="1:10" s="16" customFormat="1" x14ac:dyDescent="0.25">
      <c r="A108" s="47"/>
      <c r="B108" s="10"/>
      <c r="C108" s="10"/>
      <c r="D108" s="10"/>
      <c r="E108" s="10"/>
      <c r="F108" s="11"/>
      <c r="G108" s="12"/>
      <c r="H108" s="11"/>
      <c r="I108" s="12"/>
      <c r="J108" s="11"/>
    </row>
    <row r="109" spans="1:10" s="16" customFormat="1" ht="15.75" thickBot="1" x14ac:dyDescent="0.3">
      <c r="A109" s="48"/>
      <c r="B109" s="3"/>
      <c r="C109" s="3"/>
      <c r="D109" s="49"/>
      <c r="E109" s="49"/>
      <c r="F109" s="8"/>
      <c r="G109" s="5"/>
      <c r="H109" s="8"/>
      <c r="I109" s="5"/>
      <c r="J109" s="8"/>
    </row>
    <row r="110" spans="1:10" s="16" customFormat="1" ht="15.75" thickBot="1" x14ac:dyDescent="0.3">
      <c r="A110" s="213">
        <v>40603</v>
      </c>
      <c r="B110" s="213"/>
      <c r="C110" s="213"/>
      <c r="D110" s="213"/>
      <c r="E110" s="213"/>
      <c r="F110" s="213"/>
      <c r="G110" s="213"/>
      <c r="H110" s="213"/>
      <c r="I110" s="213"/>
      <c r="J110" s="213"/>
    </row>
    <row r="111" spans="1:10" s="16" customFormat="1" ht="15.75" thickBot="1" x14ac:dyDescent="0.3">
      <c r="A111" s="213" t="s">
        <v>158</v>
      </c>
      <c r="B111" s="213"/>
      <c r="C111" s="213"/>
      <c r="D111" s="213"/>
      <c r="E111" s="213"/>
      <c r="F111" s="213"/>
      <c r="G111" s="213"/>
      <c r="H111" s="213"/>
      <c r="I111" s="213"/>
      <c r="J111" s="213"/>
    </row>
    <row r="112" spans="1:10" s="16" customFormat="1" ht="32.25" thickBot="1" x14ac:dyDescent="0.3">
      <c r="A112" s="20" t="s">
        <v>165</v>
      </c>
      <c r="B112" s="20" t="s">
        <v>166</v>
      </c>
      <c r="C112" s="20" t="s">
        <v>167</v>
      </c>
      <c r="D112" s="20" t="s">
        <v>275</v>
      </c>
      <c r="E112" s="20" t="s">
        <v>169</v>
      </c>
      <c r="F112" s="20" t="s">
        <v>270</v>
      </c>
      <c r="G112" s="20" t="s">
        <v>168</v>
      </c>
      <c r="H112" s="20" t="s">
        <v>170</v>
      </c>
      <c r="I112" s="20" t="s">
        <v>171</v>
      </c>
      <c r="J112" s="20" t="s">
        <v>172</v>
      </c>
    </row>
    <row r="113" spans="1:10" x14ac:dyDescent="0.25">
      <c r="A113" s="215" t="s">
        <v>51</v>
      </c>
      <c r="B113" s="30" t="s">
        <v>206</v>
      </c>
      <c r="C113" s="30" t="s">
        <v>262</v>
      </c>
      <c r="D113" s="31">
        <v>66</v>
      </c>
      <c r="E113" s="32">
        <v>370332.0588</v>
      </c>
      <c r="F113" s="31">
        <v>56</v>
      </c>
      <c r="G113" s="32">
        <v>303130.92</v>
      </c>
      <c r="H113" s="31">
        <v>77.5</v>
      </c>
      <c r="I113" s="32">
        <v>434859.61440000002</v>
      </c>
      <c r="J113" s="33">
        <v>5611.0918000000001</v>
      </c>
    </row>
    <row r="114" spans="1:10" x14ac:dyDescent="0.25">
      <c r="A114" s="216"/>
      <c r="B114" s="34" t="s">
        <v>206</v>
      </c>
      <c r="C114" s="34" t="s">
        <v>252</v>
      </c>
      <c r="D114" s="35">
        <v>0</v>
      </c>
      <c r="E114" s="36">
        <v>0</v>
      </c>
      <c r="F114" s="35">
        <v>1</v>
      </c>
      <c r="G114" s="36">
        <v>4313.67</v>
      </c>
      <c r="H114" s="35">
        <v>0</v>
      </c>
      <c r="I114" s="36">
        <v>0</v>
      </c>
      <c r="J114" s="37">
        <v>5611.0918000000001</v>
      </c>
    </row>
    <row r="115" spans="1:10" x14ac:dyDescent="0.25">
      <c r="A115" s="216"/>
      <c r="B115" s="34" t="s">
        <v>207</v>
      </c>
      <c r="C115" s="34" t="s">
        <v>250</v>
      </c>
      <c r="D115" s="35">
        <v>0</v>
      </c>
      <c r="E115" s="36">
        <v>0</v>
      </c>
      <c r="F115" s="35">
        <v>2</v>
      </c>
      <c r="G115" s="36">
        <v>12187.69</v>
      </c>
      <c r="H115" s="35">
        <v>0</v>
      </c>
      <c r="I115" s="36">
        <v>0</v>
      </c>
      <c r="J115" s="37">
        <v>6096.1048000000001</v>
      </c>
    </row>
    <row r="116" spans="1:10" x14ac:dyDescent="0.25">
      <c r="A116" s="216"/>
      <c r="B116" s="34" t="s">
        <v>207</v>
      </c>
      <c r="C116" s="34" t="s">
        <v>261</v>
      </c>
      <c r="D116" s="35">
        <v>0</v>
      </c>
      <c r="E116" s="36">
        <v>0</v>
      </c>
      <c r="F116" s="35">
        <v>2</v>
      </c>
      <c r="G116" s="36">
        <v>9371.92</v>
      </c>
      <c r="H116" s="35">
        <v>0</v>
      </c>
      <c r="I116" s="36">
        <v>0</v>
      </c>
      <c r="J116" s="37">
        <v>5828.0763999999999</v>
      </c>
    </row>
    <row r="117" spans="1:10" x14ac:dyDescent="0.25">
      <c r="A117" s="216"/>
      <c r="B117" s="34" t="s">
        <v>207</v>
      </c>
      <c r="C117" s="34" t="s">
        <v>262</v>
      </c>
      <c r="D117" s="35">
        <v>48.999999999999993</v>
      </c>
      <c r="E117" s="36">
        <v>274943.49839999998</v>
      </c>
      <c r="F117" s="35">
        <v>15</v>
      </c>
      <c r="G117" s="36">
        <v>74525.320000000007</v>
      </c>
      <c r="H117" s="35">
        <v>57.500000000000007</v>
      </c>
      <c r="I117" s="36">
        <v>322637.77860000002</v>
      </c>
      <c r="J117" s="37">
        <v>5611.0918000000001</v>
      </c>
    </row>
    <row r="118" spans="1:10" ht="15.75" thickBot="1" x14ac:dyDescent="0.3">
      <c r="A118" s="217"/>
      <c r="B118" s="38" t="s">
        <v>208</v>
      </c>
      <c r="C118" s="38" t="s">
        <v>262</v>
      </c>
      <c r="D118" s="39">
        <v>12.999999999999998</v>
      </c>
      <c r="E118" s="40">
        <v>72944.193599999999</v>
      </c>
      <c r="F118" s="39">
        <v>6</v>
      </c>
      <c r="G118" s="40">
        <v>29889.79</v>
      </c>
      <c r="H118" s="39">
        <v>15.500000000000002</v>
      </c>
      <c r="I118" s="40">
        <v>86971.922999999995</v>
      </c>
      <c r="J118" s="41">
        <v>5611.0918000000001</v>
      </c>
    </row>
    <row r="119" spans="1:10" s="16" customFormat="1" x14ac:dyDescent="0.25">
      <c r="A119" s="47"/>
      <c r="B119" s="10"/>
      <c r="C119" s="10"/>
      <c r="D119" s="10"/>
      <c r="E119" s="10"/>
      <c r="F119" s="11"/>
      <c r="G119" s="12"/>
      <c r="H119" s="11"/>
      <c r="I119" s="12"/>
      <c r="J119" s="11"/>
    </row>
    <row r="120" spans="1:10" s="16" customFormat="1" ht="15.75" thickBot="1" x14ac:dyDescent="0.3">
      <c r="A120" s="48"/>
      <c r="B120" s="3"/>
      <c r="C120" s="3"/>
      <c r="D120" s="49"/>
      <c r="E120" s="49"/>
      <c r="F120" s="8"/>
      <c r="G120" s="5"/>
      <c r="H120" s="8"/>
      <c r="I120" s="5"/>
      <c r="J120" s="8"/>
    </row>
    <row r="121" spans="1:10" s="16" customFormat="1" ht="15.75" thickBot="1" x14ac:dyDescent="0.3">
      <c r="A121" s="213">
        <v>40603</v>
      </c>
      <c r="B121" s="213"/>
      <c r="C121" s="213"/>
      <c r="D121" s="213"/>
      <c r="E121" s="213"/>
      <c r="F121" s="213"/>
      <c r="G121" s="213"/>
      <c r="H121" s="213"/>
      <c r="I121" s="213"/>
      <c r="J121" s="213"/>
    </row>
    <row r="122" spans="1:10" s="16" customFormat="1" ht="15.75" thickBot="1" x14ac:dyDescent="0.3">
      <c r="A122" s="213" t="s">
        <v>159</v>
      </c>
      <c r="B122" s="213"/>
      <c r="C122" s="213"/>
      <c r="D122" s="213"/>
      <c r="E122" s="213"/>
      <c r="F122" s="213"/>
      <c r="G122" s="213"/>
      <c r="H122" s="213"/>
      <c r="I122" s="213"/>
      <c r="J122" s="213"/>
    </row>
    <row r="123" spans="1:10" s="16" customFormat="1" ht="32.25" thickBot="1" x14ac:dyDescent="0.3">
      <c r="A123" s="20" t="s">
        <v>165</v>
      </c>
      <c r="B123" s="20" t="s">
        <v>166</v>
      </c>
      <c r="C123" s="20" t="s">
        <v>167</v>
      </c>
      <c r="D123" s="20" t="s">
        <v>275</v>
      </c>
      <c r="E123" s="20" t="s">
        <v>169</v>
      </c>
      <c r="F123" s="20" t="s">
        <v>270</v>
      </c>
      <c r="G123" s="20" t="s">
        <v>168</v>
      </c>
      <c r="H123" s="20" t="s">
        <v>170</v>
      </c>
      <c r="I123" s="20" t="s">
        <v>171</v>
      </c>
      <c r="J123" s="20" t="s">
        <v>172</v>
      </c>
    </row>
    <row r="124" spans="1:10" x14ac:dyDescent="0.25">
      <c r="A124" s="215" t="s">
        <v>69</v>
      </c>
      <c r="B124" s="30" t="s">
        <v>209</v>
      </c>
      <c r="C124" s="30" t="s">
        <v>261</v>
      </c>
      <c r="D124" s="31">
        <v>47</v>
      </c>
      <c r="E124" s="32">
        <v>273919.5906</v>
      </c>
      <c r="F124" s="31">
        <v>41</v>
      </c>
      <c r="G124" s="32">
        <v>218455.67999999999</v>
      </c>
      <c r="H124" s="31">
        <v>54.999999999999993</v>
      </c>
      <c r="I124" s="32">
        <v>320544.2022</v>
      </c>
      <c r="J124" s="33">
        <v>5828.0763999999999</v>
      </c>
    </row>
    <row r="125" spans="1:10" x14ac:dyDescent="0.25">
      <c r="A125" s="216"/>
      <c r="B125" s="34" t="s">
        <v>210</v>
      </c>
      <c r="C125" s="34" t="s">
        <v>261</v>
      </c>
      <c r="D125" s="35">
        <v>9.5</v>
      </c>
      <c r="E125" s="36">
        <v>55366.725599999998</v>
      </c>
      <c r="F125" s="35">
        <v>6</v>
      </c>
      <c r="G125" s="36">
        <v>38319.89</v>
      </c>
      <c r="H125" s="35">
        <v>11.5</v>
      </c>
      <c r="I125" s="36">
        <v>67022.878800000006</v>
      </c>
      <c r="J125" s="37">
        <v>5828.0763999999999</v>
      </c>
    </row>
    <row r="126" spans="1:10" x14ac:dyDescent="0.25">
      <c r="A126" s="216"/>
      <c r="B126" s="34" t="s">
        <v>211</v>
      </c>
      <c r="C126" s="34" t="s">
        <v>261</v>
      </c>
      <c r="D126" s="35">
        <v>14.499999999999998</v>
      </c>
      <c r="E126" s="36">
        <v>84507.107999999993</v>
      </c>
      <c r="F126" s="35">
        <v>16</v>
      </c>
      <c r="G126" s="36">
        <v>96901.18</v>
      </c>
      <c r="H126" s="35">
        <v>17</v>
      </c>
      <c r="I126" s="36">
        <v>99077.298599999995</v>
      </c>
      <c r="J126" s="37">
        <v>5828.0763999999999</v>
      </c>
    </row>
    <row r="127" spans="1:10" x14ac:dyDescent="0.25">
      <c r="A127" s="216"/>
      <c r="B127" s="34" t="s">
        <v>212</v>
      </c>
      <c r="C127" s="34" t="s">
        <v>261</v>
      </c>
      <c r="D127" s="35">
        <v>53.000000000000007</v>
      </c>
      <c r="E127" s="36">
        <v>308888.049</v>
      </c>
      <c r="F127" s="35">
        <v>65</v>
      </c>
      <c r="G127" s="36">
        <v>375030.24</v>
      </c>
      <c r="H127" s="35">
        <v>62.499999999999993</v>
      </c>
      <c r="I127" s="36">
        <v>364254.77519999997</v>
      </c>
      <c r="J127" s="37">
        <v>5828.0763999999999</v>
      </c>
    </row>
    <row r="128" spans="1:10" x14ac:dyDescent="0.25">
      <c r="A128" s="216"/>
      <c r="B128" s="34" t="s">
        <v>213</v>
      </c>
      <c r="C128" s="34" t="s">
        <v>261</v>
      </c>
      <c r="D128" s="35">
        <v>22</v>
      </c>
      <c r="E128" s="36">
        <v>128217.681</v>
      </c>
      <c r="F128" s="35">
        <v>18</v>
      </c>
      <c r="G128" s="36">
        <v>98257.68</v>
      </c>
      <c r="H128" s="35">
        <v>25.999999999999996</v>
      </c>
      <c r="I128" s="36">
        <v>151529.98620000001</v>
      </c>
      <c r="J128" s="37">
        <v>5828.0763999999999</v>
      </c>
    </row>
    <row r="129" spans="1:10" x14ac:dyDescent="0.25">
      <c r="A129" s="216"/>
      <c r="B129" s="34" t="s">
        <v>214</v>
      </c>
      <c r="C129" s="34" t="s">
        <v>250</v>
      </c>
      <c r="D129" s="35">
        <v>0</v>
      </c>
      <c r="E129" s="36">
        <v>0</v>
      </c>
      <c r="F129" s="35">
        <v>1</v>
      </c>
      <c r="G129" s="36">
        <v>5240.9399999999996</v>
      </c>
      <c r="H129" s="35">
        <v>0</v>
      </c>
      <c r="I129" s="36">
        <v>0</v>
      </c>
      <c r="J129" s="37">
        <v>6096.1048000000001</v>
      </c>
    </row>
    <row r="130" spans="1:10" x14ac:dyDescent="0.25">
      <c r="A130" s="216"/>
      <c r="B130" s="34" t="s">
        <v>214</v>
      </c>
      <c r="C130" s="34" t="s">
        <v>261</v>
      </c>
      <c r="D130" s="35">
        <v>88.5</v>
      </c>
      <c r="E130" s="36">
        <v>515784.76140000002</v>
      </c>
      <c r="F130" s="35">
        <v>118</v>
      </c>
      <c r="G130" s="36">
        <v>654789.9</v>
      </c>
      <c r="H130" s="35">
        <v>104.50000000000001</v>
      </c>
      <c r="I130" s="36">
        <v>609033.98400000005</v>
      </c>
      <c r="J130" s="37">
        <v>5828.0763999999999</v>
      </c>
    </row>
    <row r="131" spans="1:10" x14ac:dyDescent="0.25">
      <c r="A131" s="216"/>
      <c r="B131" s="34" t="s">
        <v>215</v>
      </c>
      <c r="C131" s="34" t="s">
        <v>250</v>
      </c>
      <c r="D131" s="35">
        <v>0</v>
      </c>
      <c r="E131" s="36">
        <v>0</v>
      </c>
      <c r="F131" s="35">
        <v>1</v>
      </c>
      <c r="G131" s="36">
        <v>5052.6099999999997</v>
      </c>
      <c r="H131" s="35">
        <v>0</v>
      </c>
      <c r="I131" s="36">
        <v>0</v>
      </c>
      <c r="J131" s="37">
        <v>6096.1048000000001</v>
      </c>
    </row>
    <row r="132" spans="1:10" x14ac:dyDescent="0.25">
      <c r="A132" s="216"/>
      <c r="B132" s="34" t="s">
        <v>215</v>
      </c>
      <c r="C132" s="34" t="s">
        <v>261</v>
      </c>
      <c r="D132" s="35">
        <v>27.499999999999996</v>
      </c>
      <c r="E132" s="36">
        <v>160272.10079999999</v>
      </c>
      <c r="F132" s="35">
        <v>35</v>
      </c>
      <c r="G132" s="36">
        <v>184621.64</v>
      </c>
      <c r="H132" s="35">
        <v>31.999999999999996</v>
      </c>
      <c r="I132" s="36">
        <v>186498.44459999999</v>
      </c>
      <c r="J132" s="37">
        <v>5828.0763999999999</v>
      </c>
    </row>
    <row r="133" spans="1:10" x14ac:dyDescent="0.25">
      <c r="A133" s="216"/>
      <c r="B133" s="34" t="s">
        <v>215</v>
      </c>
      <c r="C133" s="34" t="s">
        <v>269</v>
      </c>
      <c r="D133" s="35">
        <v>0</v>
      </c>
      <c r="E133" s="36">
        <v>0</v>
      </c>
      <c r="F133" s="35">
        <v>1</v>
      </c>
      <c r="G133" s="36">
        <v>6290.01</v>
      </c>
      <c r="H133" s="35">
        <v>0</v>
      </c>
      <c r="I133" s="36">
        <v>0</v>
      </c>
      <c r="J133" s="37">
        <v>6738.2541000000001</v>
      </c>
    </row>
    <row r="134" spans="1:10" x14ac:dyDescent="0.25">
      <c r="A134" s="216"/>
      <c r="B134" s="34" t="s">
        <v>216</v>
      </c>
      <c r="C134" s="34" t="s">
        <v>261</v>
      </c>
      <c r="D134" s="35">
        <v>40</v>
      </c>
      <c r="E134" s="36">
        <v>233123.05619999999</v>
      </c>
      <c r="F134" s="35">
        <v>48</v>
      </c>
      <c r="G134" s="36">
        <v>268726.45</v>
      </c>
      <c r="H134" s="35">
        <v>47</v>
      </c>
      <c r="I134" s="36">
        <v>273919.5906</v>
      </c>
      <c r="J134" s="37">
        <v>5828.0763999999999</v>
      </c>
    </row>
    <row r="135" spans="1:10" ht="15.75" thickBot="1" x14ac:dyDescent="0.3">
      <c r="A135" s="217"/>
      <c r="B135" s="38" t="s">
        <v>217</v>
      </c>
      <c r="C135" s="38" t="s">
        <v>261</v>
      </c>
      <c r="D135" s="39">
        <v>12</v>
      </c>
      <c r="E135" s="40">
        <v>69936.916800000006</v>
      </c>
      <c r="F135" s="39">
        <v>10</v>
      </c>
      <c r="G135" s="40">
        <v>62751.39</v>
      </c>
      <c r="H135" s="39">
        <v>14.000000000000002</v>
      </c>
      <c r="I135" s="40">
        <v>81593.069399999993</v>
      </c>
      <c r="J135" s="41">
        <v>5828.0763999999999</v>
      </c>
    </row>
    <row r="136" spans="1:10" s="16" customFormat="1" x14ac:dyDescent="0.25">
      <c r="A136" s="47"/>
      <c r="B136" s="10"/>
      <c r="C136" s="10"/>
      <c r="D136" s="10"/>
      <c r="E136" s="10"/>
      <c r="F136" s="11"/>
      <c r="G136" s="12"/>
      <c r="H136" s="11"/>
      <c r="I136" s="12"/>
      <c r="J136" s="12"/>
    </row>
    <row r="137" spans="1:10" s="16" customFormat="1" ht="15.75" thickBot="1" x14ac:dyDescent="0.3">
      <c r="A137" s="48"/>
      <c r="B137" s="3"/>
      <c r="C137" s="3"/>
      <c r="D137" s="49"/>
      <c r="E137" s="49"/>
      <c r="F137" s="8"/>
      <c r="G137" s="5"/>
      <c r="H137" s="8"/>
      <c r="I137" s="5"/>
      <c r="J137" s="8"/>
    </row>
    <row r="138" spans="1:10" s="16" customFormat="1" ht="15.75" thickBot="1" x14ac:dyDescent="0.3">
      <c r="A138" s="213">
        <v>40603</v>
      </c>
      <c r="B138" s="213"/>
      <c r="C138" s="213"/>
      <c r="D138" s="213"/>
      <c r="E138" s="213"/>
      <c r="F138" s="213"/>
      <c r="G138" s="213"/>
      <c r="H138" s="213"/>
      <c r="I138" s="213"/>
      <c r="J138" s="213"/>
    </row>
    <row r="139" spans="1:10" s="16" customFormat="1" ht="15.75" thickBot="1" x14ac:dyDescent="0.3">
      <c r="A139" s="213" t="s">
        <v>160</v>
      </c>
      <c r="B139" s="213"/>
      <c r="C139" s="213"/>
      <c r="D139" s="213"/>
      <c r="E139" s="213"/>
      <c r="F139" s="213"/>
      <c r="G139" s="213"/>
      <c r="H139" s="213"/>
      <c r="I139" s="213"/>
      <c r="J139" s="213"/>
    </row>
    <row r="140" spans="1:10" s="16" customFormat="1" ht="32.25" thickBot="1" x14ac:dyDescent="0.3">
      <c r="A140" s="20" t="s">
        <v>165</v>
      </c>
      <c r="B140" s="20" t="s">
        <v>166</v>
      </c>
      <c r="C140" s="20" t="s">
        <v>167</v>
      </c>
      <c r="D140" s="20" t="s">
        <v>275</v>
      </c>
      <c r="E140" s="20" t="s">
        <v>169</v>
      </c>
      <c r="F140" s="20" t="s">
        <v>270</v>
      </c>
      <c r="G140" s="20" t="s">
        <v>168</v>
      </c>
      <c r="H140" s="20" t="s">
        <v>170</v>
      </c>
      <c r="I140" s="20" t="s">
        <v>171</v>
      </c>
      <c r="J140" s="20" t="s">
        <v>172</v>
      </c>
    </row>
    <row r="141" spans="1:10" x14ac:dyDescent="0.25">
      <c r="A141" s="215" t="s">
        <v>73</v>
      </c>
      <c r="B141" s="30" t="s">
        <v>218</v>
      </c>
      <c r="C141" s="30" t="s">
        <v>250</v>
      </c>
      <c r="D141" s="31">
        <v>7.9999999999999991</v>
      </c>
      <c r="E141" s="32">
        <v>48768.838199999998</v>
      </c>
      <c r="F141" s="31">
        <v>10</v>
      </c>
      <c r="G141" s="32">
        <v>59845.33</v>
      </c>
      <c r="H141" s="31">
        <v>9.5</v>
      </c>
      <c r="I141" s="32">
        <v>57912.9954</v>
      </c>
      <c r="J141" s="33">
        <v>6096.1048000000001</v>
      </c>
    </row>
    <row r="142" spans="1:10" x14ac:dyDescent="0.25">
      <c r="A142" s="216"/>
      <c r="B142" s="34" t="s">
        <v>218</v>
      </c>
      <c r="C142" s="34" t="s">
        <v>263</v>
      </c>
      <c r="D142" s="35">
        <v>7.9999999999999991</v>
      </c>
      <c r="E142" s="36">
        <v>55765.538999999997</v>
      </c>
      <c r="F142" s="35">
        <v>2</v>
      </c>
      <c r="G142" s="36">
        <v>14213.35</v>
      </c>
      <c r="H142" s="35">
        <v>9.5</v>
      </c>
      <c r="I142" s="36">
        <v>66221.577600000004</v>
      </c>
      <c r="J142" s="37">
        <v>6970.6923999999999</v>
      </c>
    </row>
    <row r="143" spans="1:10" x14ac:dyDescent="0.25">
      <c r="A143" s="216"/>
      <c r="B143" s="34" t="s">
        <v>218</v>
      </c>
      <c r="C143" s="34" t="s">
        <v>267</v>
      </c>
      <c r="D143" s="35">
        <v>3.5000000000000004</v>
      </c>
      <c r="E143" s="36">
        <v>21229.5792</v>
      </c>
      <c r="F143" s="35">
        <v>0</v>
      </c>
      <c r="G143" s="36">
        <v>0</v>
      </c>
      <c r="H143" s="35">
        <v>3.9999999999999996</v>
      </c>
      <c r="I143" s="36">
        <v>24262.376400000001</v>
      </c>
      <c r="J143" s="37">
        <v>6065.5941000000003</v>
      </c>
    </row>
    <row r="144" spans="1:10" ht="30" x14ac:dyDescent="0.25">
      <c r="A144" s="216"/>
      <c r="B144" s="34" t="s">
        <v>218</v>
      </c>
      <c r="C144" s="34" t="s">
        <v>264</v>
      </c>
      <c r="D144" s="35">
        <v>0</v>
      </c>
      <c r="E144" s="36">
        <v>0</v>
      </c>
      <c r="F144" s="35">
        <v>5</v>
      </c>
      <c r="G144" s="36">
        <v>32152.14</v>
      </c>
      <c r="H144" s="35">
        <v>0</v>
      </c>
      <c r="I144" s="36">
        <v>0</v>
      </c>
      <c r="J144" s="37">
        <v>5611.0918000000001</v>
      </c>
    </row>
    <row r="145" spans="1:10" x14ac:dyDescent="0.25">
      <c r="A145" s="216"/>
      <c r="B145" s="34" t="s">
        <v>219</v>
      </c>
      <c r="C145" s="34" t="s">
        <v>250</v>
      </c>
      <c r="D145" s="35">
        <v>17</v>
      </c>
      <c r="E145" s="36">
        <v>103633.78140000001</v>
      </c>
      <c r="F145" s="35">
        <v>22</v>
      </c>
      <c r="G145" s="36">
        <v>105099.14</v>
      </c>
      <c r="H145" s="35">
        <v>20</v>
      </c>
      <c r="I145" s="36">
        <v>121922.0958</v>
      </c>
      <c r="J145" s="37">
        <v>6096.1048000000001</v>
      </c>
    </row>
    <row r="146" spans="1:10" x14ac:dyDescent="0.25">
      <c r="A146" s="216"/>
      <c r="B146" s="34" t="s">
        <v>219</v>
      </c>
      <c r="C146" s="34" t="s">
        <v>263</v>
      </c>
      <c r="D146" s="35">
        <v>50.000000000000007</v>
      </c>
      <c r="E146" s="36">
        <v>348534.61979999999</v>
      </c>
      <c r="F146" s="35">
        <v>34</v>
      </c>
      <c r="G146" s="36">
        <v>211854.47</v>
      </c>
      <c r="H146" s="35">
        <v>59.000000000000007</v>
      </c>
      <c r="I146" s="36">
        <v>411270.85139999999</v>
      </c>
      <c r="J146" s="37">
        <v>6970.6923999999999</v>
      </c>
    </row>
    <row r="147" spans="1:10" x14ac:dyDescent="0.25">
      <c r="A147" s="216"/>
      <c r="B147" s="34" t="s">
        <v>219</v>
      </c>
      <c r="C147" s="34" t="s">
        <v>267</v>
      </c>
      <c r="D147" s="35">
        <v>17</v>
      </c>
      <c r="E147" s="36">
        <v>103115.09940000001</v>
      </c>
      <c r="F147" s="35">
        <v>0</v>
      </c>
      <c r="G147" s="36">
        <v>0</v>
      </c>
      <c r="H147" s="35">
        <v>20</v>
      </c>
      <c r="I147" s="36">
        <v>121311.882</v>
      </c>
      <c r="J147" s="37">
        <v>6065.5941000000003</v>
      </c>
    </row>
    <row r="148" spans="1:10" ht="30" x14ac:dyDescent="0.25">
      <c r="A148" s="216"/>
      <c r="B148" s="34" t="s">
        <v>219</v>
      </c>
      <c r="C148" s="34" t="s">
        <v>264</v>
      </c>
      <c r="D148" s="35">
        <v>0</v>
      </c>
      <c r="E148" s="36">
        <v>0</v>
      </c>
      <c r="F148" s="35">
        <v>5</v>
      </c>
      <c r="G148" s="36">
        <v>28636.52</v>
      </c>
      <c r="H148" s="35">
        <v>0</v>
      </c>
      <c r="I148" s="36">
        <v>0</v>
      </c>
      <c r="J148" s="37">
        <v>5611.0918000000001</v>
      </c>
    </row>
    <row r="149" spans="1:10" x14ac:dyDescent="0.25">
      <c r="A149" s="216"/>
      <c r="B149" s="34" t="s">
        <v>220</v>
      </c>
      <c r="C149" s="34" t="s">
        <v>250</v>
      </c>
      <c r="D149" s="35">
        <v>0</v>
      </c>
      <c r="E149" s="36">
        <v>0</v>
      </c>
      <c r="F149" s="35">
        <v>3</v>
      </c>
      <c r="G149" s="36">
        <v>17830.669999999998</v>
      </c>
      <c r="H149" s="35">
        <v>0</v>
      </c>
      <c r="I149" s="36">
        <v>0</v>
      </c>
      <c r="J149" s="37">
        <v>6096.1048000000001</v>
      </c>
    </row>
    <row r="150" spans="1:10" x14ac:dyDescent="0.25">
      <c r="A150" s="216"/>
      <c r="B150" s="34" t="s">
        <v>220</v>
      </c>
      <c r="C150" s="34" t="s">
        <v>263</v>
      </c>
      <c r="D150" s="35">
        <v>15.500000000000002</v>
      </c>
      <c r="E150" s="36">
        <v>108045.732</v>
      </c>
      <c r="F150" s="35">
        <v>1</v>
      </c>
      <c r="G150" s="36">
        <v>4718.28</v>
      </c>
      <c r="H150" s="35">
        <v>18</v>
      </c>
      <c r="I150" s="36">
        <v>125472.4632</v>
      </c>
      <c r="J150" s="37">
        <v>6970.6923999999999</v>
      </c>
    </row>
    <row r="151" spans="1:10" x14ac:dyDescent="0.25">
      <c r="A151" s="216"/>
      <c r="B151" s="34" t="s">
        <v>220</v>
      </c>
      <c r="C151" s="34" t="s">
        <v>267</v>
      </c>
      <c r="D151" s="35">
        <v>5</v>
      </c>
      <c r="E151" s="36">
        <v>30327.970799999999</v>
      </c>
      <c r="F151" s="35">
        <v>5</v>
      </c>
      <c r="G151" s="36">
        <v>29487.67</v>
      </c>
      <c r="H151" s="35">
        <v>6</v>
      </c>
      <c r="I151" s="36">
        <v>36393.564599999998</v>
      </c>
      <c r="J151" s="37">
        <v>6065.5941000000003</v>
      </c>
    </row>
    <row r="152" spans="1:10" ht="30" x14ac:dyDescent="0.25">
      <c r="A152" s="216"/>
      <c r="B152" s="34" t="s">
        <v>220</v>
      </c>
      <c r="C152" s="34" t="s">
        <v>264</v>
      </c>
      <c r="D152" s="35">
        <v>5</v>
      </c>
      <c r="E152" s="36">
        <v>28055.4588</v>
      </c>
      <c r="F152" s="35">
        <v>20</v>
      </c>
      <c r="G152" s="36">
        <v>114239.99</v>
      </c>
      <c r="H152" s="35">
        <v>5.5</v>
      </c>
      <c r="I152" s="36">
        <v>30861.004799999999</v>
      </c>
      <c r="J152" s="37">
        <v>5611.0918000000001</v>
      </c>
    </row>
    <row r="153" spans="1:10" x14ac:dyDescent="0.25">
      <c r="A153" s="216"/>
      <c r="B153" s="34" t="s">
        <v>221</v>
      </c>
      <c r="C153" s="34" t="s">
        <v>250</v>
      </c>
      <c r="D153" s="35">
        <v>4.5</v>
      </c>
      <c r="E153" s="36">
        <v>27432.471600000001</v>
      </c>
      <c r="F153" s="35">
        <v>16</v>
      </c>
      <c r="G153" s="36">
        <v>88301.43</v>
      </c>
      <c r="H153" s="35">
        <v>5.5</v>
      </c>
      <c r="I153" s="36">
        <v>33528.5766</v>
      </c>
      <c r="J153" s="37">
        <v>6096.1048000000001</v>
      </c>
    </row>
    <row r="154" spans="1:10" x14ac:dyDescent="0.25">
      <c r="A154" s="216"/>
      <c r="B154" s="34" t="s">
        <v>221</v>
      </c>
      <c r="C154" s="34" t="s">
        <v>263</v>
      </c>
      <c r="D154" s="35">
        <v>13.5</v>
      </c>
      <c r="E154" s="36">
        <v>94104.347399999999</v>
      </c>
      <c r="F154" s="35">
        <v>6</v>
      </c>
      <c r="G154" s="36">
        <v>38546.239999999998</v>
      </c>
      <c r="H154" s="35">
        <v>15.999999999999998</v>
      </c>
      <c r="I154" s="36">
        <v>111531.07859999999</v>
      </c>
      <c r="J154" s="37">
        <v>6970.6923999999999</v>
      </c>
    </row>
    <row r="155" spans="1:10" ht="30" x14ac:dyDescent="0.25">
      <c r="A155" s="216"/>
      <c r="B155" s="34" t="s">
        <v>221</v>
      </c>
      <c r="C155" s="34" t="s">
        <v>264</v>
      </c>
      <c r="D155" s="35">
        <v>4.5</v>
      </c>
      <c r="E155" s="36">
        <v>25249.913400000001</v>
      </c>
      <c r="F155" s="35">
        <v>0</v>
      </c>
      <c r="G155" s="36">
        <v>0</v>
      </c>
      <c r="H155" s="35">
        <v>5</v>
      </c>
      <c r="I155" s="36">
        <v>28055.4588</v>
      </c>
      <c r="J155" s="37">
        <v>5611.0918000000001</v>
      </c>
    </row>
    <row r="156" spans="1:10" x14ac:dyDescent="0.25">
      <c r="A156" s="216"/>
      <c r="B156" s="34" t="s">
        <v>221</v>
      </c>
      <c r="C156" s="34" t="s">
        <v>256</v>
      </c>
      <c r="D156" s="35">
        <v>0</v>
      </c>
      <c r="E156" s="36">
        <v>0</v>
      </c>
      <c r="F156" s="35">
        <v>1</v>
      </c>
      <c r="G156" s="36">
        <v>5213.32</v>
      </c>
      <c r="H156" s="35">
        <v>0</v>
      </c>
      <c r="I156" s="36">
        <v>0</v>
      </c>
      <c r="J156" s="37">
        <v>5611.0918000000001</v>
      </c>
    </row>
    <row r="157" spans="1:10" x14ac:dyDescent="0.25">
      <c r="A157" s="216"/>
      <c r="B157" s="34" t="s">
        <v>222</v>
      </c>
      <c r="C157" s="34" t="s">
        <v>250</v>
      </c>
      <c r="D157" s="35">
        <v>7.9999999999999991</v>
      </c>
      <c r="E157" s="36">
        <v>48768.838199999998</v>
      </c>
      <c r="F157" s="35">
        <v>14</v>
      </c>
      <c r="G157" s="36">
        <v>74151.06</v>
      </c>
      <c r="H157" s="35">
        <v>9.5</v>
      </c>
      <c r="I157" s="36">
        <v>57912.9954</v>
      </c>
      <c r="J157" s="37">
        <v>6096.1048000000001</v>
      </c>
    </row>
    <row r="158" spans="1:10" x14ac:dyDescent="0.25">
      <c r="A158" s="216"/>
      <c r="B158" s="34" t="s">
        <v>222</v>
      </c>
      <c r="C158" s="34" t="s">
        <v>263</v>
      </c>
      <c r="D158" s="35">
        <v>23</v>
      </c>
      <c r="E158" s="36">
        <v>160325.92499999999</v>
      </c>
      <c r="F158" s="35">
        <v>2</v>
      </c>
      <c r="G158" s="36">
        <v>16207.88</v>
      </c>
      <c r="H158" s="35">
        <v>26.500000000000004</v>
      </c>
      <c r="I158" s="36">
        <v>184723.34880000001</v>
      </c>
      <c r="J158" s="37">
        <v>6970.6923999999999</v>
      </c>
    </row>
    <row r="159" spans="1:10" ht="30" x14ac:dyDescent="0.25">
      <c r="A159" s="216"/>
      <c r="B159" s="34" t="s">
        <v>222</v>
      </c>
      <c r="C159" s="34" t="s">
        <v>264</v>
      </c>
      <c r="D159" s="35">
        <v>7.9999999999999991</v>
      </c>
      <c r="E159" s="36">
        <v>44888.734199999999</v>
      </c>
      <c r="F159" s="35">
        <v>0</v>
      </c>
      <c r="G159" s="36">
        <v>0</v>
      </c>
      <c r="H159" s="35">
        <v>9.5</v>
      </c>
      <c r="I159" s="36">
        <v>53305.372199999998</v>
      </c>
      <c r="J159" s="37">
        <v>5611.0918000000001</v>
      </c>
    </row>
    <row r="160" spans="1:10" x14ac:dyDescent="0.25">
      <c r="A160" s="216"/>
      <c r="B160" s="34" t="s">
        <v>223</v>
      </c>
      <c r="C160" s="34" t="s">
        <v>250</v>
      </c>
      <c r="D160" s="35">
        <v>31.000000000000004</v>
      </c>
      <c r="E160" s="36">
        <v>188979.24900000001</v>
      </c>
      <c r="F160" s="35">
        <v>6</v>
      </c>
      <c r="G160" s="36">
        <v>38705.449999999997</v>
      </c>
      <c r="H160" s="35">
        <v>36.5</v>
      </c>
      <c r="I160" s="36">
        <v>222507.82500000001</v>
      </c>
      <c r="J160" s="37">
        <v>6096.1048000000001</v>
      </c>
    </row>
    <row r="161" spans="1:10" x14ac:dyDescent="0.25">
      <c r="A161" s="216"/>
      <c r="B161" s="34" t="s">
        <v>223</v>
      </c>
      <c r="C161" s="34" t="s">
        <v>263</v>
      </c>
      <c r="D161" s="35">
        <v>0</v>
      </c>
      <c r="E161" s="36">
        <v>0</v>
      </c>
      <c r="F161" s="35">
        <v>7</v>
      </c>
      <c r="G161" s="36">
        <v>46052.43</v>
      </c>
      <c r="H161" s="35">
        <v>0</v>
      </c>
      <c r="I161" s="36">
        <v>0</v>
      </c>
      <c r="J161" s="37">
        <v>6970.6923999999999</v>
      </c>
    </row>
    <row r="162" spans="1:10" x14ac:dyDescent="0.25">
      <c r="A162" s="216"/>
      <c r="B162" s="34" t="s">
        <v>223</v>
      </c>
      <c r="C162" s="34" t="s">
        <v>267</v>
      </c>
      <c r="D162" s="35">
        <v>0</v>
      </c>
      <c r="E162" s="36">
        <v>0</v>
      </c>
      <c r="F162" s="35">
        <v>1</v>
      </c>
      <c r="G162" s="36">
        <v>5652.31</v>
      </c>
      <c r="H162" s="35">
        <v>0</v>
      </c>
      <c r="I162" s="36">
        <v>0</v>
      </c>
      <c r="J162" s="37">
        <v>6065.5941000000003</v>
      </c>
    </row>
    <row r="163" spans="1:10" x14ac:dyDescent="0.25">
      <c r="A163" s="216"/>
      <c r="B163" s="34" t="s">
        <v>223</v>
      </c>
      <c r="C163" s="34" t="s">
        <v>268</v>
      </c>
      <c r="D163" s="35">
        <v>0</v>
      </c>
      <c r="E163" s="36">
        <v>0</v>
      </c>
      <c r="F163" s="35">
        <v>1</v>
      </c>
      <c r="G163" s="36">
        <v>5698.91</v>
      </c>
      <c r="H163" s="35">
        <v>0</v>
      </c>
      <c r="I163" s="36">
        <v>0</v>
      </c>
      <c r="J163" s="37">
        <v>6272.7227000000003</v>
      </c>
    </row>
    <row r="164" spans="1:10" ht="30" x14ac:dyDescent="0.25">
      <c r="A164" s="216"/>
      <c r="B164" s="34" t="s">
        <v>223</v>
      </c>
      <c r="C164" s="34" t="s">
        <v>264</v>
      </c>
      <c r="D164" s="35">
        <v>0</v>
      </c>
      <c r="E164" s="36">
        <v>0</v>
      </c>
      <c r="F164" s="35">
        <v>1</v>
      </c>
      <c r="G164" s="36">
        <v>4614.6000000000004</v>
      </c>
      <c r="H164" s="35">
        <v>0</v>
      </c>
      <c r="I164" s="36">
        <v>0</v>
      </c>
      <c r="J164" s="37">
        <v>5611.0918000000001</v>
      </c>
    </row>
    <row r="165" spans="1:10" ht="15.75" thickBot="1" x14ac:dyDescent="0.3">
      <c r="A165" s="217"/>
      <c r="B165" s="38" t="s">
        <v>223</v>
      </c>
      <c r="C165" s="38" t="s">
        <v>256</v>
      </c>
      <c r="D165" s="39">
        <v>7.9999999999999991</v>
      </c>
      <c r="E165" s="40">
        <v>44888.734199999999</v>
      </c>
      <c r="F165" s="39">
        <v>11</v>
      </c>
      <c r="G165" s="40">
        <v>56049.67</v>
      </c>
      <c r="H165" s="39">
        <v>9.5</v>
      </c>
      <c r="I165" s="40">
        <v>53305.372199999998</v>
      </c>
      <c r="J165" s="41">
        <v>5611.0918000000001</v>
      </c>
    </row>
    <row r="166" spans="1:10" s="16" customFormat="1" x14ac:dyDescent="0.25">
      <c r="A166" s="47"/>
      <c r="B166" s="10"/>
      <c r="C166" s="10"/>
      <c r="D166" s="11"/>
      <c r="E166" s="12"/>
      <c r="F166" s="11"/>
      <c r="G166" s="12"/>
      <c r="J166" s="11"/>
    </row>
    <row r="167" spans="1:10" s="16" customFormat="1" ht="15.75" thickBot="1" x14ac:dyDescent="0.3">
      <c r="A167" s="48"/>
      <c r="B167" s="3"/>
      <c r="C167" s="3"/>
      <c r="D167" s="49"/>
      <c r="E167" s="49"/>
      <c r="F167" s="8"/>
      <c r="G167" s="5"/>
      <c r="H167" s="8"/>
      <c r="I167" s="5"/>
      <c r="J167" s="8"/>
    </row>
    <row r="168" spans="1:10" s="16" customFormat="1" ht="15.75" thickBot="1" x14ac:dyDescent="0.3">
      <c r="A168" s="213">
        <v>40603</v>
      </c>
      <c r="B168" s="213"/>
      <c r="C168" s="213"/>
      <c r="D168" s="213"/>
      <c r="E168" s="213"/>
      <c r="F168" s="213"/>
      <c r="G168" s="213"/>
      <c r="H168" s="213"/>
      <c r="I168" s="213"/>
      <c r="J168" s="213"/>
    </row>
    <row r="169" spans="1:10" s="16" customFormat="1" ht="15.75" thickBot="1" x14ac:dyDescent="0.3">
      <c r="A169" s="213" t="s">
        <v>161</v>
      </c>
      <c r="B169" s="213"/>
      <c r="C169" s="213"/>
      <c r="D169" s="213"/>
      <c r="E169" s="213"/>
      <c r="F169" s="213"/>
      <c r="G169" s="213"/>
      <c r="H169" s="213"/>
      <c r="I169" s="213"/>
      <c r="J169" s="213"/>
    </row>
    <row r="170" spans="1:10" s="16" customFormat="1" ht="32.25" thickBot="1" x14ac:dyDescent="0.3">
      <c r="A170" s="20" t="s">
        <v>165</v>
      </c>
      <c r="B170" s="20" t="s">
        <v>166</v>
      </c>
      <c r="C170" s="20" t="s">
        <v>167</v>
      </c>
      <c r="D170" s="20" t="s">
        <v>275</v>
      </c>
      <c r="E170" s="20" t="s">
        <v>169</v>
      </c>
      <c r="F170" s="20" t="s">
        <v>270</v>
      </c>
      <c r="G170" s="20" t="s">
        <v>168</v>
      </c>
      <c r="H170" s="20" t="s">
        <v>170</v>
      </c>
      <c r="I170" s="20" t="s">
        <v>171</v>
      </c>
      <c r="J170" s="20" t="s">
        <v>172</v>
      </c>
    </row>
    <row r="171" spans="1:10" ht="30" x14ac:dyDescent="0.25">
      <c r="A171" s="215" t="s">
        <v>43</v>
      </c>
      <c r="B171" s="30" t="s">
        <v>224</v>
      </c>
      <c r="C171" s="30" t="s">
        <v>251</v>
      </c>
      <c r="D171" s="31">
        <v>126.49999999999999</v>
      </c>
      <c r="E171" s="32">
        <v>765012.05160000001</v>
      </c>
      <c r="F171" s="31">
        <v>290</v>
      </c>
      <c r="G171" s="32">
        <v>1788785.29</v>
      </c>
      <c r="H171" s="31">
        <v>149</v>
      </c>
      <c r="I171" s="32">
        <v>901081.38899999997</v>
      </c>
      <c r="J171" s="33">
        <v>6047.5261</v>
      </c>
    </row>
    <row r="172" spans="1:10" x14ac:dyDescent="0.25">
      <c r="A172" s="216"/>
      <c r="B172" s="34" t="s">
        <v>225</v>
      </c>
      <c r="C172" s="34" t="s">
        <v>255</v>
      </c>
      <c r="D172" s="35">
        <v>0</v>
      </c>
      <c r="E172" s="36">
        <v>0</v>
      </c>
      <c r="F172" s="35">
        <v>1</v>
      </c>
      <c r="G172" s="36">
        <v>6828.55</v>
      </c>
      <c r="H172" s="35">
        <v>0</v>
      </c>
      <c r="I172" s="36">
        <v>0</v>
      </c>
      <c r="J172" s="37">
        <v>5611.0918000000001</v>
      </c>
    </row>
    <row r="173" spans="1:10" x14ac:dyDescent="0.25">
      <c r="A173" s="216"/>
      <c r="B173" s="34" t="s">
        <v>225</v>
      </c>
      <c r="C173" s="34" t="s">
        <v>251</v>
      </c>
      <c r="D173" s="35">
        <v>10</v>
      </c>
      <c r="E173" s="36">
        <v>60475.261200000001</v>
      </c>
      <c r="F173" s="35">
        <v>26</v>
      </c>
      <c r="G173" s="36">
        <v>153634.57999999999</v>
      </c>
      <c r="H173" s="35">
        <v>12</v>
      </c>
      <c r="I173" s="36">
        <v>72570.313200000004</v>
      </c>
      <c r="J173" s="37">
        <v>6047.5261</v>
      </c>
    </row>
    <row r="174" spans="1:10" ht="15.75" thickBot="1" x14ac:dyDescent="0.3">
      <c r="A174" s="217"/>
      <c r="B174" s="38" t="s">
        <v>226</v>
      </c>
      <c r="C174" s="38" t="s">
        <v>251</v>
      </c>
      <c r="D174" s="39">
        <v>14.000000000000002</v>
      </c>
      <c r="E174" s="40">
        <v>84665.3652</v>
      </c>
      <c r="F174" s="39">
        <v>28</v>
      </c>
      <c r="G174" s="40">
        <v>177685.74</v>
      </c>
      <c r="H174" s="39">
        <v>16.5</v>
      </c>
      <c r="I174" s="40">
        <v>99784.180800000002</v>
      </c>
      <c r="J174" s="41">
        <v>6047.5261</v>
      </c>
    </row>
    <row r="175" spans="1:10" x14ac:dyDescent="0.25">
      <c r="A175" s="215" t="s">
        <v>76</v>
      </c>
      <c r="B175" s="30" t="s">
        <v>227</v>
      </c>
      <c r="C175" s="30" t="s">
        <v>251</v>
      </c>
      <c r="D175" s="31">
        <v>3.5000000000000004</v>
      </c>
      <c r="E175" s="32">
        <v>21166.3416</v>
      </c>
      <c r="F175" s="31">
        <v>6</v>
      </c>
      <c r="G175" s="32">
        <v>39211.03</v>
      </c>
      <c r="H175" s="31">
        <v>3.9999999999999996</v>
      </c>
      <c r="I175" s="32">
        <v>24190.104599999999</v>
      </c>
      <c r="J175" s="33">
        <v>6047.5261</v>
      </c>
    </row>
    <row r="176" spans="1:10" x14ac:dyDescent="0.25">
      <c r="A176" s="216"/>
      <c r="B176" s="34" t="s">
        <v>227</v>
      </c>
      <c r="C176" s="34" t="s">
        <v>259</v>
      </c>
      <c r="D176" s="35">
        <v>7.5</v>
      </c>
      <c r="E176" s="36">
        <v>42083.188199999997</v>
      </c>
      <c r="F176" s="35">
        <v>13</v>
      </c>
      <c r="G176" s="36">
        <v>68605.33</v>
      </c>
      <c r="H176" s="35">
        <v>9</v>
      </c>
      <c r="I176" s="36">
        <v>50499.826200000003</v>
      </c>
      <c r="J176" s="37">
        <v>5611.0918000000001</v>
      </c>
    </row>
    <row r="177" spans="1:10" x14ac:dyDescent="0.25">
      <c r="A177" s="216"/>
      <c r="B177" s="34" t="s">
        <v>228</v>
      </c>
      <c r="C177" s="34" t="s">
        <v>251</v>
      </c>
      <c r="D177" s="35">
        <v>0</v>
      </c>
      <c r="E177" s="36">
        <v>0</v>
      </c>
      <c r="F177" s="35">
        <v>4</v>
      </c>
      <c r="G177" s="36">
        <v>24608.1</v>
      </c>
      <c r="H177" s="35">
        <v>0</v>
      </c>
      <c r="I177" s="36">
        <v>0</v>
      </c>
      <c r="J177" s="37">
        <v>6047.5261</v>
      </c>
    </row>
    <row r="178" spans="1:10" x14ac:dyDescent="0.25">
      <c r="A178" s="216"/>
      <c r="B178" s="34" t="s">
        <v>228</v>
      </c>
      <c r="C178" s="34" t="s">
        <v>259</v>
      </c>
      <c r="D178" s="35">
        <v>24.499999999999996</v>
      </c>
      <c r="E178" s="36">
        <v>137471.74919999999</v>
      </c>
      <c r="F178" s="35">
        <v>4</v>
      </c>
      <c r="G178" s="36">
        <v>23904.95</v>
      </c>
      <c r="H178" s="35">
        <v>28.5</v>
      </c>
      <c r="I178" s="36">
        <v>159916.11660000001</v>
      </c>
      <c r="J178" s="37">
        <v>5611.0918000000001</v>
      </c>
    </row>
    <row r="179" spans="1:10" x14ac:dyDescent="0.25">
      <c r="A179" s="216"/>
      <c r="B179" s="34" t="s">
        <v>229</v>
      </c>
      <c r="C179" s="34" t="s">
        <v>250</v>
      </c>
      <c r="D179" s="35">
        <v>0</v>
      </c>
      <c r="E179" s="36">
        <v>0</v>
      </c>
      <c r="F179" s="35">
        <v>1</v>
      </c>
      <c r="G179" s="36">
        <v>4611.3</v>
      </c>
      <c r="H179" s="35">
        <v>0</v>
      </c>
      <c r="I179" s="36">
        <v>0</v>
      </c>
      <c r="J179" s="37">
        <v>6096.1048000000001</v>
      </c>
    </row>
    <row r="180" spans="1:10" x14ac:dyDescent="0.25">
      <c r="A180" s="216"/>
      <c r="B180" s="34" t="s">
        <v>229</v>
      </c>
      <c r="C180" s="34" t="s">
        <v>251</v>
      </c>
      <c r="D180" s="35">
        <v>5</v>
      </c>
      <c r="E180" s="36">
        <v>30237.6306</v>
      </c>
      <c r="F180" s="35">
        <v>10</v>
      </c>
      <c r="G180" s="36">
        <v>55216.63</v>
      </c>
      <c r="H180" s="35">
        <v>6</v>
      </c>
      <c r="I180" s="36">
        <v>36285.156600000002</v>
      </c>
      <c r="J180" s="37">
        <v>6047.5261</v>
      </c>
    </row>
    <row r="181" spans="1:10" x14ac:dyDescent="0.25">
      <c r="A181" s="216"/>
      <c r="B181" s="34" t="s">
        <v>229</v>
      </c>
      <c r="C181" s="34" t="s">
        <v>259</v>
      </c>
      <c r="D181" s="35">
        <v>29.500000000000004</v>
      </c>
      <c r="E181" s="36">
        <v>165527.20800000001</v>
      </c>
      <c r="F181" s="35">
        <v>10</v>
      </c>
      <c r="G181" s="36">
        <v>47871.58</v>
      </c>
      <c r="H181" s="35">
        <v>34.5</v>
      </c>
      <c r="I181" s="36">
        <v>193582.66680000001</v>
      </c>
      <c r="J181" s="37">
        <v>5611.0918000000001</v>
      </c>
    </row>
    <row r="182" spans="1:10" x14ac:dyDescent="0.25">
      <c r="A182" s="216"/>
      <c r="B182" s="34" t="s">
        <v>230</v>
      </c>
      <c r="C182" s="34" t="s">
        <v>250</v>
      </c>
      <c r="D182" s="35">
        <v>0</v>
      </c>
      <c r="E182" s="36">
        <v>0</v>
      </c>
      <c r="F182" s="35">
        <v>1</v>
      </c>
      <c r="G182" s="36">
        <v>8171.12</v>
      </c>
      <c r="H182" s="35">
        <v>0</v>
      </c>
      <c r="I182" s="36">
        <v>0</v>
      </c>
      <c r="J182" s="37">
        <v>6096.1048000000001</v>
      </c>
    </row>
    <row r="183" spans="1:10" x14ac:dyDescent="0.25">
      <c r="A183" s="216"/>
      <c r="B183" s="34" t="s">
        <v>230</v>
      </c>
      <c r="C183" s="34" t="s">
        <v>251</v>
      </c>
      <c r="D183" s="35">
        <v>0</v>
      </c>
      <c r="E183" s="36">
        <v>0</v>
      </c>
      <c r="F183" s="35">
        <v>2</v>
      </c>
      <c r="G183" s="36">
        <v>12288.48</v>
      </c>
      <c r="H183" s="35">
        <v>0</v>
      </c>
      <c r="I183" s="36">
        <v>0</v>
      </c>
      <c r="J183" s="37">
        <v>6047.5261</v>
      </c>
    </row>
    <row r="184" spans="1:10" x14ac:dyDescent="0.25">
      <c r="A184" s="216"/>
      <c r="B184" s="34" t="s">
        <v>230</v>
      </c>
      <c r="C184" s="34" t="s">
        <v>259</v>
      </c>
      <c r="D184" s="35">
        <v>31.999999999999996</v>
      </c>
      <c r="E184" s="36">
        <v>179554.9374</v>
      </c>
      <c r="F184" s="35">
        <v>38</v>
      </c>
      <c r="G184" s="36">
        <v>206536.5</v>
      </c>
      <c r="H184" s="35">
        <v>38</v>
      </c>
      <c r="I184" s="36">
        <v>213221.48819999999</v>
      </c>
      <c r="J184" s="37">
        <v>5611.0918000000001</v>
      </c>
    </row>
    <row r="185" spans="1:10" x14ac:dyDescent="0.25">
      <c r="A185" s="216"/>
      <c r="B185" s="34" t="s">
        <v>231</v>
      </c>
      <c r="C185" s="34" t="s">
        <v>250</v>
      </c>
      <c r="D185" s="35">
        <v>0</v>
      </c>
      <c r="E185" s="36">
        <v>0</v>
      </c>
      <c r="F185" s="35">
        <v>1</v>
      </c>
      <c r="G185" s="36">
        <v>4025.12</v>
      </c>
      <c r="H185" s="35">
        <v>0</v>
      </c>
      <c r="I185" s="36">
        <v>0</v>
      </c>
      <c r="J185" s="37">
        <v>6096.1048000000001</v>
      </c>
    </row>
    <row r="186" spans="1:10" x14ac:dyDescent="0.25">
      <c r="A186" s="216"/>
      <c r="B186" s="34" t="s">
        <v>231</v>
      </c>
      <c r="C186" s="34" t="s">
        <v>251</v>
      </c>
      <c r="D186" s="35">
        <v>28.5</v>
      </c>
      <c r="E186" s="36">
        <v>172354.49400000001</v>
      </c>
      <c r="F186" s="35">
        <v>59</v>
      </c>
      <c r="G186" s="36">
        <v>355048.24</v>
      </c>
      <c r="H186" s="35">
        <v>34</v>
      </c>
      <c r="I186" s="36">
        <v>205615.88759999999</v>
      </c>
      <c r="J186" s="37">
        <v>6047.5261</v>
      </c>
    </row>
    <row r="187" spans="1:10" x14ac:dyDescent="0.25">
      <c r="A187" s="216"/>
      <c r="B187" s="34" t="s">
        <v>231</v>
      </c>
      <c r="C187" s="34" t="s">
        <v>259</v>
      </c>
      <c r="D187" s="35">
        <v>28.5</v>
      </c>
      <c r="E187" s="36">
        <v>159916.11660000001</v>
      </c>
      <c r="F187" s="35">
        <v>12</v>
      </c>
      <c r="G187" s="36">
        <v>60995.53</v>
      </c>
      <c r="H187" s="35">
        <v>33.5</v>
      </c>
      <c r="I187" s="36">
        <v>187971.5754</v>
      </c>
      <c r="J187" s="37">
        <v>5611.0918000000001</v>
      </c>
    </row>
    <row r="188" spans="1:10" ht="15.75" thickBot="1" x14ac:dyDescent="0.3">
      <c r="A188" s="217"/>
      <c r="B188" s="38" t="s">
        <v>231</v>
      </c>
      <c r="C188" s="38" t="s">
        <v>260</v>
      </c>
      <c r="D188" s="39">
        <v>0</v>
      </c>
      <c r="E188" s="40">
        <v>0</v>
      </c>
      <c r="F188" s="39">
        <v>1</v>
      </c>
      <c r="G188" s="40">
        <v>5150.09</v>
      </c>
      <c r="H188" s="39">
        <v>0</v>
      </c>
      <c r="I188" s="40">
        <v>0</v>
      </c>
      <c r="J188" s="41">
        <v>6258.1743999999999</v>
      </c>
    </row>
    <row r="189" spans="1:10" s="16" customFormat="1" x14ac:dyDescent="0.25">
      <c r="A189" s="47"/>
      <c r="B189" s="10"/>
      <c r="C189" s="10"/>
      <c r="D189" s="10"/>
      <c r="E189" s="10"/>
      <c r="F189" s="11"/>
      <c r="G189" s="12"/>
      <c r="H189" s="11"/>
      <c r="I189" s="12"/>
      <c r="J189" s="11"/>
    </row>
    <row r="190" spans="1:10" s="16" customFormat="1" ht="15.75" thickBot="1" x14ac:dyDescent="0.3">
      <c r="A190" s="48"/>
      <c r="B190" s="3"/>
      <c r="C190" s="3"/>
      <c r="D190" s="49"/>
      <c r="E190" s="49"/>
      <c r="F190" s="8"/>
      <c r="G190" s="5"/>
      <c r="H190" s="8"/>
      <c r="I190" s="5"/>
      <c r="J190" s="8"/>
    </row>
    <row r="191" spans="1:10" s="16" customFormat="1" ht="15.75" thickBot="1" x14ac:dyDescent="0.3">
      <c r="A191" s="213">
        <v>40603</v>
      </c>
      <c r="B191" s="213"/>
      <c r="C191" s="213"/>
      <c r="D191" s="213"/>
      <c r="E191" s="213"/>
      <c r="F191" s="213"/>
      <c r="G191" s="213"/>
      <c r="H191" s="213"/>
      <c r="I191" s="213"/>
      <c r="J191" s="213"/>
    </row>
    <row r="192" spans="1:10" s="16" customFormat="1" ht="15.75" thickBot="1" x14ac:dyDescent="0.3">
      <c r="A192" s="213" t="s">
        <v>162</v>
      </c>
      <c r="B192" s="213"/>
      <c r="C192" s="213"/>
      <c r="D192" s="213"/>
      <c r="E192" s="213"/>
      <c r="F192" s="213"/>
      <c r="G192" s="213"/>
      <c r="H192" s="213"/>
      <c r="I192" s="213"/>
      <c r="J192" s="213"/>
    </row>
    <row r="193" spans="1:10" s="16" customFormat="1" ht="32.25" thickBot="1" x14ac:dyDescent="0.3">
      <c r="A193" s="20" t="s">
        <v>165</v>
      </c>
      <c r="B193" s="20" t="s">
        <v>166</v>
      </c>
      <c r="C193" s="20" t="s">
        <v>167</v>
      </c>
      <c r="D193" s="20" t="s">
        <v>275</v>
      </c>
      <c r="E193" s="20" t="s">
        <v>169</v>
      </c>
      <c r="F193" s="20" t="s">
        <v>270</v>
      </c>
      <c r="G193" s="20" t="s">
        <v>168</v>
      </c>
      <c r="H193" s="20" t="s">
        <v>170</v>
      </c>
      <c r="I193" s="20" t="s">
        <v>171</v>
      </c>
      <c r="J193" s="20" t="s">
        <v>172</v>
      </c>
    </row>
    <row r="194" spans="1:10" x14ac:dyDescent="0.25">
      <c r="A194" s="215" t="s">
        <v>13</v>
      </c>
      <c r="B194" s="30" t="s">
        <v>232</v>
      </c>
      <c r="C194" s="30" t="s">
        <v>250</v>
      </c>
      <c r="D194" s="31">
        <v>0</v>
      </c>
      <c r="E194" s="32">
        <v>0</v>
      </c>
      <c r="F194" s="31">
        <v>1</v>
      </c>
      <c r="G194" s="32">
        <v>5386.46</v>
      </c>
      <c r="H194" s="31">
        <v>0</v>
      </c>
      <c r="I194" s="32">
        <v>0</v>
      </c>
      <c r="J194" s="33">
        <v>6096.1048000000001</v>
      </c>
    </row>
    <row r="195" spans="1:10" x14ac:dyDescent="0.25">
      <c r="A195" s="216"/>
      <c r="B195" s="34" t="s">
        <v>232</v>
      </c>
      <c r="C195" s="34" t="s">
        <v>267</v>
      </c>
      <c r="D195" s="35">
        <v>53.499999999999993</v>
      </c>
      <c r="E195" s="36">
        <v>324509.28419999999</v>
      </c>
      <c r="F195" s="35">
        <v>126</v>
      </c>
      <c r="G195" s="36">
        <v>742259.49</v>
      </c>
      <c r="H195" s="35">
        <v>63</v>
      </c>
      <c r="I195" s="36">
        <v>382132.42859999998</v>
      </c>
      <c r="J195" s="37">
        <v>6065.5941000000003</v>
      </c>
    </row>
    <row r="196" spans="1:10" ht="30" x14ac:dyDescent="0.25">
      <c r="A196" s="216"/>
      <c r="B196" s="34" t="s">
        <v>232</v>
      </c>
      <c r="C196" s="34" t="s">
        <v>264</v>
      </c>
      <c r="D196" s="35">
        <v>0</v>
      </c>
      <c r="E196" s="36">
        <v>0</v>
      </c>
      <c r="F196" s="35">
        <v>10</v>
      </c>
      <c r="G196" s="36">
        <v>55462.93</v>
      </c>
      <c r="H196" s="35">
        <v>0</v>
      </c>
      <c r="I196" s="36">
        <v>0</v>
      </c>
      <c r="J196" s="37">
        <v>5611.0918000000001</v>
      </c>
    </row>
    <row r="197" spans="1:10" ht="15.75" thickBot="1" x14ac:dyDescent="0.3">
      <c r="A197" s="216"/>
      <c r="B197" s="34" t="s">
        <v>232</v>
      </c>
      <c r="C197" s="34" t="s">
        <v>256</v>
      </c>
      <c r="D197" s="35">
        <v>0</v>
      </c>
      <c r="E197" s="36">
        <v>0</v>
      </c>
      <c r="F197" s="35">
        <v>2</v>
      </c>
      <c r="G197" s="36">
        <v>8369</v>
      </c>
      <c r="H197" s="35">
        <v>0</v>
      </c>
      <c r="I197" s="36">
        <v>0</v>
      </c>
      <c r="J197" s="37">
        <v>5611.0918000000001</v>
      </c>
    </row>
    <row r="198" spans="1:10" x14ac:dyDescent="0.25">
      <c r="A198" s="215" t="s">
        <v>31</v>
      </c>
      <c r="B198" s="30" t="s">
        <v>233</v>
      </c>
      <c r="C198" s="30" t="s">
        <v>265</v>
      </c>
      <c r="D198" s="31">
        <v>0</v>
      </c>
      <c r="E198" s="32">
        <v>0</v>
      </c>
      <c r="F198" s="31">
        <v>3</v>
      </c>
      <c r="G198" s="32">
        <v>16912.439999999999</v>
      </c>
      <c r="H198" s="31">
        <v>0</v>
      </c>
      <c r="I198" s="32">
        <v>0</v>
      </c>
      <c r="J198" s="33">
        <v>5611.0918000000001</v>
      </c>
    </row>
    <row r="199" spans="1:10" x14ac:dyDescent="0.25">
      <c r="A199" s="216"/>
      <c r="B199" s="34" t="s">
        <v>233</v>
      </c>
      <c r="C199" s="34" t="s">
        <v>267</v>
      </c>
      <c r="D199" s="35">
        <v>0</v>
      </c>
      <c r="E199" s="36">
        <v>0</v>
      </c>
      <c r="F199" s="35">
        <v>14</v>
      </c>
      <c r="G199" s="36">
        <v>76614.25</v>
      </c>
      <c r="H199" s="35">
        <v>0</v>
      </c>
      <c r="I199" s="36">
        <v>0</v>
      </c>
      <c r="J199" s="37">
        <v>6065.5941000000003</v>
      </c>
    </row>
    <row r="200" spans="1:10" x14ac:dyDescent="0.25">
      <c r="A200" s="216"/>
      <c r="B200" s="34" t="s">
        <v>233</v>
      </c>
      <c r="C200" s="34" t="s">
        <v>266</v>
      </c>
      <c r="D200" s="35">
        <v>60.500000000000007</v>
      </c>
      <c r="E200" s="36">
        <v>339471.054</v>
      </c>
      <c r="F200" s="35">
        <v>41</v>
      </c>
      <c r="G200" s="36">
        <v>214637.6</v>
      </c>
      <c r="H200" s="35">
        <v>71</v>
      </c>
      <c r="I200" s="36">
        <v>398387.51760000002</v>
      </c>
      <c r="J200" s="37">
        <v>5611.0918000000001</v>
      </c>
    </row>
    <row r="201" spans="1:10" x14ac:dyDescent="0.25">
      <c r="A201" s="216"/>
      <c r="B201" s="34" t="s">
        <v>233</v>
      </c>
      <c r="C201" s="34" t="s">
        <v>268</v>
      </c>
      <c r="D201" s="35">
        <v>0</v>
      </c>
      <c r="E201" s="36">
        <v>0</v>
      </c>
      <c r="F201" s="35">
        <v>7</v>
      </c>
      <c r="G201" s="36">
        <v>36806.5</v>
      </c>
      <c r="H201" s="35">
        <v>0</v>
      </c>
      <c r="I201" s="36">
        <v>0</v>
      </c>
      <c r="J201" s="37">
        <v>6272.7227000000003</v>
      </c>
    </row>
    <row r="202" spans="1:10" ht="30" x14ac:dyDescent="0.25">
      <c r="A202" s="216"/>
      <c r="B202" s="34" t="s">
        <v>233</v>
      </c>
      <c r="C202" s="34" t="s">
        <v>264</v>
      </c>
      <c r="D202" s="35">
        <v>0</v>
      </c>
      <c r="E202" s="36">
        <v>0</v>
      </c>
      <c r="F202" s="35">
        <v>5</v>
      </c>
      <c r="G202" s="36">
        <v>28563.67</v>
      </c>
      <c r="H202" s="35">
        <v>0</v>
      </c>
      <c r="I202" s="36">
        <v>0</v>
      </c>
      <c r="J202" s="37">
        <v>5611.0918000000001</v>
      </c>
    </row>
    <row r="203" spans="1:10" x14ac:dyDescent="0.25">
      <c r="A203" s="216"/>
      <c r="B203" s="34" t="s">
        <v>233</v>
      </c>
      <c r="C203" s="34" t="s">
        <v>256</v>
      </c>
      <c r="D203" s="35">
        <v>0</v>
      </c>
      <c r="E203" s="36">
        <v>0</v>
      </c>
      <c r="F203" s="35">
        <v>17</v>
      </c>
      <c r="G203" s="36">
        <v>82435.509999999995</v>
      </c>
      <c r="H203" s="35">
        <v>0</v>
      </c>
      <c r="I203" s="36">
        <v>0</v>
      </c>
      <c r="J203" s="37">
        <v>5611.0918000000001</v>
      </c>
    </row>
    <row r="204" spans="1:10" x14ac:dyDescent="0.25">
      <c r="A204" s="216"/>
      <c r="B204" s="34" t="s">
        <v>234</v>
      </c>
      <c r="C204" s="34" t="s">
        <v>265</v>
      </c>
      <c r="D204" s="35">
        <v>0</v>
      </c>
      <c r="E204" s="36">
        <v>0</v>
      </c>
      <c r="F204" s="35">
        <v>2</v>
      </c>
      <c r="G204" s="36">
        <v>11287.57</v>
      </c>
      <c r="H204" s="35">
        <v>0</v>
      </c>
      <c r="I204" s="36">
        <v>0</v>
      </c>
      <c r="J204" s="37">
        <v>5611.0918000000001</v>
      </c>
    </row>
    <row r="205" spans="1:10" x14ac:dyDescent="0.25">
      <c r="A205" s="216"/>
      <c r="B205" s="34" t="s">
        <v>234</v>
      </c>
      <c r="C205" s="34" t="s">
        <v>267</v>
      </c>
      <c r="D205" s="35">
        <v>0</v>
      </c>
      <c r="E205" s="36">
        <v>0</v>
      </c>
      <c r="F205" s="35">
        <v>5</v>
      </c>
      <c r="G205" s="36">
        <v>31811.78</v>
      </c>
      <c r="H205" s="35">
        <v>0</v>
      </c>
      <c r="I205" s="36">
        <v>0</v>
      </c>
      <c r="J205" s="37">
        <v>6065.5941000000003</v>
      </c>
    </row>
    <row r="206" spans="1:10" x14ac:dyDescent="0.25">
      <c r="A206" s="216"/>
      <c r="B206" s="34" t="s">
        <v>234</v>
      </c>
      <c r="C206" s="34" t="s">
        <v>266</v>
      </c>
      <c r="D206" s="35">
        <v>30</v>
      </c>
      <c r="E206" s="36">
        <v>168332.75399999999</v>
      </c>
      <c r="F206" s="35">
        <v>20</v>
      </c>
      <c r="G206" s="36">
        <v>99843.13</v>
      </c>
      <c r="H206" s="35">
        <v>35</v>
      </c>
      <c r="I206" s="36">
        <v>196388.21280000001</v>
      </c>
      <c r="J206" s="37">
        <v>5611.0918000000001</v>
      </c>
    </row>
    <row r="207" spans="1:10" x14ac:dyDescent="0.25">
      <c r="A207" s="216"/>
      <c r="B207" s="34" t="s">
        <v>234</v>
      </c>
      <c r="C207" s="34" t="s">
        <v>268</v>
      </c>
      <c r="D207" s="35">
        <v>0</v>
      </c>
      <c r="E207" s="36">
        <v>0</v>
      </c>
      <c r="F207" s="35">
        <v>2</v>
      </c>
      <c r="G207" s="36">
        <v>10975.14</v>
      </c>
      <c r="H207" s="35">
        <v>0</v>
      </c>
      <c r="I207" s="36">
        <v>0</v>
      </c>
      <c r="J207" s="37">
        <v>6272.7227000000003</v>
      </c>
    </row>
    <row r="208" spans="1:10" ht="30" x14ac:dyDescent="0.25">
      <c r="A208" s="216"/>
      <c r="B208" s="34" t="s">
        <v>234</v>
      </c>
      <c r="C208" s="34" t="s">
        <v>264</v>
      </c>
      <c r="D208" s="35">
        <v>0</v>
      </c>
      <c r="E208" s="36">
        <v>0</v>
      </c>
      <c r="F208" s="35">
        <v>26</v>
      </c>
      <c r="G208" s="36">
        <v>137257.57</v>
      </c>
      <c r="H208" s="35">
        <v>0</v>
      </c>
      <c r="I208" s="36">
        <v>0</v>
      </c>
      <c r="J208" s="37">
        <v>5611.0918000000001</v>
      </c>
    </row>
    <row r="209" spans="1:10" x14ac:dyDescent="0.25">
      <c r="A209" s="216"/>
      <c r="B209" s="34" t="s">
        <v>235</v>
      </c>
      <c r="C209" s="34" t="s">
        <v>267</v>
      </c>
      <c r="D209" s="35">
        <v>0</v>
      </c>
      <c r="E209" s="36">
        <v>0</v>
      </c>
      <c r="F209" s="35">
        <v>7</v>
      </c>
      <c r="G209" s="36">
        <v>38462.239999999998</v>
      </c>
      <c r="H209" s="35">
        <v>0</v>
      </c>
      <c r="I209" s="36">
        <v>0</v>
      </c>
      <c r="J209" s="37">
        <v>6065.5941000000003</v>
      </c>
    </row>
    <row r="210" spans="1:10" ht="30.75" thickBot="1" x14ac:dyDescent="0.3">
      <c r="A210" s="217"/>
      <c r="B210" s="38" t="s">
        <v>235</v>
      </c>
      <c r="C210" s="38" t="s">
        <v>264</v>
      </c>
      <c r="D210" s="39">
        <v>23.5</v>
      </c>
      <c r="E210" s="40">
        <v>131860.65719999999</v>
      </c>
      <c r="F210" s="39">
        <v>113</v>
      </c>
      <c r="G210" s="40">
        <v>627381.56000000006</v>
      </c>
      <c r="H210" s="39">
        <v>27.499999999999996</v>
      </c>
      <c r="I210" s="40">
        <v>154305.0246</v>
      </c>
      <c r="J210" s="41">
        <v>5611.0918000000001</v>
      </c>
    </row>
    <row r="211" spans="1:10" x14ac:dyDescent="0.25">
      <c r="A211" s="215" t="s">
        <v>23</v>
      </c>
      <c r="B211" s="30" t="s">
        <v>236</v>
      </c>
      <c r="C211" s="30" t="s">
        <v>265</v>
      </c>
      <c r="D211" s="31">
        <v>38.5</v>
      </c>
      <c r="E211" s="32">
        <v>216027.03419999999</v>
      </c>
      <c r="F211" s="31">
        <v>71</v>
      </c>
      <c r="G211" s="32">
        <v>415739.05</v>
      </c>
      <c r="H211" s="31">
        <v>45</v>
      </c>
      <c r="I211" s="32">
        <v>252499.13099999999</v>
      </c>
      <c r="J211" s="33">
        <v>5611.0918000000001</v>
      </c>
    </row>
    <row r="212" spans="1:10" x14ac:dyDescent="0.25">
      <c r="A212" s="216"/>
      <c r="B212" s="34" t="s">
        <v>236</v>
      </c>
      <c r="C212" s="34" t="s">
        <v>268</v>
      </c>
      <c r="D212" s="35">
        <v>0</v>
      </c>
      <c r="E212" s="36">
        <v>0</v>
      </c>
      <c r="F212" s="35">
        <v>3</v>
      </c>
      <c r="G212" s="36">
        <v>15545.74</v>
      </c>
      <c r="H212" s="35">
        <v>0</v>
      </c>
      <c r="I212" s="36">
        <v>0</v>
      </c>
      <c r="J212" s="37">
        <v>6272.7227000000003</v>
      </c>
    </row>
    <row r="213" spans="1:10" x14ac:dyDescent="0.25">
      <c r="A213" s="216"/>
      <c r="B213" s="34" t="s">
        <v>237</v>
      </c>
      <c r="C213" s="34" t="s">
        <v>265</v>
      </c>
      <c r="D213" s="35">
        <v>0</v>
      </c>
      <c r="E213" s="36">
        <v>0</v>
      </c>
      <c r="F213" s="35">
        <v>1</v>
      </c>
      <c r="G213" s="36">
        <v>5458.92</v>
      </c>
      <c r="H213" s="35">
        <v>0</v>
      </c>
      <c r="I213" s="36">
        <v>0</v>
      </c>
      <c r="J213" s="37">
        <v>5611.0918000000001</v>
      </c>
    </row>
    <row r="214" spans="1:10" x14ac:dyDescent="0.25">
      <c r="A214" s="216"/>
      <c r="B214" s="34" t="s">
        <v>237</v>
      </c>
      <c r="C214" s="34" t="s">
        <v>266</v>
      </c>
      <c r="D214" s="35">
        <v>42</v>
      </c>
      <c r="E214" s="36">
        <v>235665.85560000001</v>
      </c>
      <c r="F214" s="35">
        <v>57</v>
      </c>
      <c r="G214" s="36">
        <v>294970.38</v>
      </c>
      <c r="H214" s="35">
        <v>49.5</v>
      </c>
      <c r="I214" s="36">
        <v>277749.04379999998</v>
      </c>
      <c r="J214" s="37">
        <v>5611.0918000000001</v>
      </c>
    </row>
    <row r="215" spans="1:10" x14ac:dyDescent="0.25">
      <c r="A215" s="216"/>
      <c r="B215" s="34" t="s">
        <v>237</v>
      </c>
      <c r="C215" s="34" t="s">
        <v>268</v>
      </c>
      <c r="D215" s="35">
        <v>0</v>
      </c>
      <c r="E215" s="36">
        <v>0</v>
      </c>
      <c r="F215" s="35">
        <v>1</v>
      </c>
      <c r="G215" s="36">
        <v>6368.54</v>
      </c>
      <c r="H215" s="35">
        <v>0</v>
      </c>
      <c r="I215" s="36">
        <v>0</v>
      </c>
      <c r="J215" s="37">
        <v>6272.7227000000003</v>
      </c>
    </row>
    <row r="216" spans="1:10" x14ac:dyDescent="0.25">
      <c r="A216" s="216"/>
      <c r="B216" s="34" t="s">
        <v>238</v>
      </c>
      <c r="C216" s="34" t="s">
        <v>265</v>
      </c>
      <c r="D216" s="35">
        <v>0</v>
      </c>
      <c r="E216" s="36">
        <v>0</v>
      </c>
      <c r="F216" s="35">
        <v>4</v>
      </c>
      <c r="G216" s="36">
        <v>24309.49</v>
      </c>
      <c r="H216" s="35">
        <v>0</v>
      </c>
      <c r="I216" s="36">
        <v>0</v>
      </c>
      <c r="J216" s="37">
        <v>5611.0918000000001</v>
      </c>
    </row>
    <row r="217" spans="1:10" x14ac:dyDescent="0.25">
      <c r="A217" s="216"/>
      <c r="B217" s="34" t="s">
        <v>238</v>
      </c>
      <c r="C217" s="34" t="s">
        <v>266</v>
      </c>
      <c r="D217" s="35">
        <v>0</v>
      </c>
      <c r="E217" s="36">
        <v>0</v>
      </c>
      <c r="F217" s="35">
        <v>6</v>
      </c>
      <c r="G217" s="36">
        <v>32510.7</v>
      </c>
      <c r="H217" s="35">
        <v>0</v>
      </c>
      <c r="I217" s="36">
        <v>0</v>
      </c>
      <c r="J217" s="37">
        <v>5611.0918000000001</v>
      </c>
    </row>
    <row r="218" spans="1:10" x14ac:dyDescent="0.25">
      <c r="A218" s="216"/>
      <c r="B218" s="34" t="s">
        <v>238</v>
      </c>
      <c r="C218" s="34" t="s">
        <v>268</v>
      </c>
      <c r="D218" s="35">
        <v>95.5</v>
      </c>
      <c r="E218" s="36">
        <v>599045.01780000003</v>
      </c>
      <c r="F218" s="35">
        <v>124</v>
      </c>
      <c r="G218" s="36">
        <v>739954.08</v>
      </c>
      <c r="H218" s="35">
        <v>112.00000000000001</v>
      </c>
      <c r="I218" s="36">
        <v>702544.94220000005</v>
      </c>
      <c r="J218" s="37">
        <v>6272.7227000000003</v>
      </c>
    </row>
    <row r="219" spans="1:10" ht="30" x14ac:dyDescent="0.25">
      <c r="A219" s="216"/>
      <c r="B219" s="34" t="s">
        <v>238</v>
      </c>
      <c r="C219" s="34" t="s">
        <v>264</v>
      </c>
      <c r="D219" s="35">
        <v>0</v>
      </c>
      <c r="E219" s="36">
        <v>0</v>
      </c>
      <c r="F219" s="35">
        <v>2</v>
      </c>
      <c r="G219" s="36">
        <v>12323.03</v>
      </c>
      <c r="H219" s="35">
        <v>0</v>
      </c>
      <c r="I219" s="36">
        <v>0</v>
      </c>
      <c r="J219" s="37">
        <v>5611.0918000000001</v>
      </c>
    </row>
    <row r="220" spans="1:10" ht="15.75" thickBot="1" x14ac:dyDescent="0.3">
      <c r="A220" s="216"/>
      <c r="B220" s="34" t="s">
        <v>238</v>
      </c>
      <c r="C220" s="34" t="s">
        <v>256</v>
      </c>
      <c r="D220" s="35">
        <v>0</v>
      </c>
      <c r="E220" s="36">
        <v>0</v>
      </c>
      <c r="F220" s="35">
        <v>2</v>
      </c>
      <c r="G220" s="36">
        <v>10641.81</v>
      </c>
      <c r="H220" s="35">
        <v>0</v>
      </c>
      <c r="I220" s="36">
        <v>0</v>
      </c>
      <c r="J220" s="37">
        <v>5611.0918000000001</v>
      </c>
    </row>
    <row r="221" spans="1:10" x14ac:dyDescent="0.25">
      <c r="A221" s="215" t="s">
        <v>26</v>
      </c>
      <c r="B221" s="30" t="s">
        <v>239</v>
      </c>
      <c r="C221" s="30" t="s">
        <v>255</v>
      </c>
      <c r="D221" s="31">
        <v>0</v>
      </c>
      <c r="E221" s="32">
        <v>0</v>
      </c>
      <c r="F221" s="31">
        <v>1</v>
      </c>
      <c r="G221" s="32">
        <v>5229.32</v>
      </c>
      <c r="H221" s="31">
        <v>0</v>
      </c>
      <c r="I221" s="32">
        <v>0</v>
      </c>
      <c r="J221" s="33">
        <v>5611.0918000000001</v>
      </c>
    </row>
    <row r="222" spans="1:10" x14ac:dyDescent="0.25">
      <c r="A222" s="216"/>
      <c r="B222" s="34" t="s">
        <v>239</v>
      </c>
      <c r="C222" s="34" t="s">
        <v>265</v>
      </c>
      <c r="D222" s="35">
        <v>0</v>
      </c>
      <c r="E222" s="36">
        <v>0</v>
      </c>
      <c r="F222" s="35">
        <v>1</v>
      </c>
      <c r="G222" s="36">
        <v>5434.02</v>
      </c>
      <c r="H222" s="35">
        <v>0</v>
      </c>
      <c r="I222" s="36">
        <v>0</v>
      </c>
      <c r="J222" s="37">
        <v>5611.0918000000001</v>
      </c>
    </row>
    <row r="223" spans="1:10" x14ac:dyDescent="0.25">
      <c r="A223" s="216"/>
      <c r="B223" s="34" t="s">
        <v>239</v>
      </c>
      <c r="C223" s="34" t="s">
        <v>266</v>
      </c>
      <c r="D223" s="35">
        <v>0</v>
      </c>
      <c r="E223" s="36">
        <v>0</v>
      </c>
      <c r="F223" s="35">
        <v>2</v>
      </c>
      <c r="G223" s="36">
        <v>9503.42</v>
      </c>
      <c r="H223" s="35">
        <v>0</v>
      </c>
      <c r="I223" s="36">
        <v>0</v>
      </c>
      <c r="J223" s="37">
        <v>5611.0918000000001</v>
      </c>
    </row>
    <row r="224" spans="1:10" x14ac:dyDescent="0.25">
      <c r="A224" s="216"/>
      <c r="B224" s="34" t="s">
        <v>239</v>
      </c>
      <c r="C224" s="34" t="s">
        <v>256</v>
      </c>
      <c r="D224" s="35">
        <v>33.5</v>
      </c>
      <c r="E224" s="36">
        <v>187971.5754</v>
      </c>
      <c r="F224" s="35">
        <v>22</v>
      </c>
      <c r="G224" s="36">
        <v>112792.1</v>
      </c>
      <c r="H224" s="35">
        <v>39</v>
      </c>
      <c r="I224" s="36">
        <v>218832.5802</v>
      </c>
      <c r="J224" s="37">
        <v>5611.0918000000001</v>
      </c>
    </row>
    <row r="225" spans="1:10" x14ac:dyDescent="0.25">
      <c r="A225" s="216"/>
      <c r="B225" s="34" t="s">
        <v>240</v>
      </c>
      <c r="C225" s="34" t="s">
        <v>265</v>
      </c>
      <c r="D225" s="35">
        <v>0</v>
      </c>
      <c r="E225" s="36">
        <v>0</v>
      </c>
      <c r="F225" s="35">
        <v>2</v>
      </c>
      <c r="G225" s="36">
        <v>11197.55</v>
      </c>
      <c r="H225" s="35">
        <v>0</v>
      </c>
      <c r="I225" s="36">
        <v>0</v>
      </c>
      <c r="J225" s="37">
        <v>5611.0918000000001</v>
      </c>
    </row>
    <row r="226" spans="1:10" x14ac:dyDescent="0.25">
      <c r="A226" s="216"/>
      <c r="B226" s="34" t="s">
        <v>240</v>
      </c>
      <c r="C226" s="34" t="s">
        <v>251</v>
      </c>
      <c r="D226" s="35">
        <v>0</v>
      </c>
      <c r="E226" s="36">
        <v>0</v>
      </c>
      <c r="F226" s="35">
        <v>1</v>
      </c>
      <c r="G226" s="36">
        <v>5760.93</v>
      </c>
      <c r="H226" s="35">
        <v>0</v>
      </c>
      <c r="I226" s="36">
        <v>0</v>
      </c>
      <c r="J226" s="37">
        <v>6047.5261</v>
      </c>
    </row>
    <row r="227" spans="1:10" x14ac:dyDescent="0.25">
      <c r="A227" s="216"/>
      <c r="B227" s="34" t="s">
        <v>240</v>
      </c>
      <c r="C227" s="34" t="s">
        <v>268</v>
      </c>
      <c r="D227" s="35">
        <v>0</v>
      </c>
      <c r="E227" s="36">
        <v>0</v>
      </c>
      <c r="F227" s="35">
        <v>1</v>
      </c>
      <c r="G227" s="36">
        <v>5410.46</v>
      </c>
      <c r="H227" s="35">
        <v>0</v>
      </c>
      <c r="I227" s="36">
        <v>0</v>
      </c>
      <c r="J227" s="37">
        <v>6272.7227000000003</v>
      </c>
    </row>
    <row r="228" spans="1:10" ht="30" x14ac:dyDescent="0.25">
      <c r="A228" s="216"/>
      <c r="B228" s="34" t="s">
        <v>240</v>
      </c>
      <c r="C228" s="34" t="s">
        <v>264</v>
      </c>
      <c r="D228" s="35">
        <v>0</v>
      </c>
      <c r="E228" s="36">
        <v>0</v>
      </c>
      <c r="F228" s="35">
        <v>1</v>
      </c>
      <c r="G228" s="36">
        <v>5812.59</v>
      </c>
      <c r="H228" s="35">
        <v>0</v>
      </c>
      <c r="I228" s="36">
        <v>0</v>
      </c>
      <c r="J228" s="37">
        <v>5611.0918000000001</v>
      </c>
    </row>
    <row r="229" spans="1:10" x14ac:dyDescent="0.25">
      <c r="A229" s="216"/>
      <c r="B229" s="34" t="s">
        <v>240</v>
      </c>
      <c r="C229" s="34" t="s">
        <v>256</v>
      </c>
      <c r="D229" s="35">
        <v>50.499999999999993</v>
      </c>
      <c r="E229" s="36">
        <v>283360.13579999999</v>
      </c>
      <c r="F229" s="35">
        <v>53</v>
      </c>
      <c r="G229" s="36">
        <v>261768.44</v>
      </c>
      <c r="H229" s="35">
        <v>59.000000000000007</v>
      </c>
      <c r="I229" s="36">
        <v>331054.41600000003</v>
      </c>
      <c r="J229" s="37">
        <v>5611.0918000000001</v>
      </c>
    </row>
    <row r="230" spans="1:10" ht="30" x14ac:dyDescent="0.25">
      <c r="A230" s="216"/>
      <c r="B230" s="34" t="s">
        <v>241</v>
      </c>
      <c r="C230" s="34" t="s">
        <v>264</v>
      </c>
      <c r="D230" s="35">
        <v>0</v>
      </c>
      <c r="E230" s="36">
        <v>0</v>
      </c>
      <c r="F230" s="35">
        <v>1</v>
      </c>
      <c r="G230" s="36">
        <v>8218.66</v>
      </c>
      <c r="H230" s="35">
        <v>0</v>
      </c>
      <c r="I230" s="36">
        <v>0</v>
      </c>
      <c r="J230" s="37">
        <v>5611.0918000000001</v>
      </c>
    </row>
    <row r="231" spans="1:10" x14ac:dyDescent="0.25">
      <c r="A231" s="216"/>
      <c r="B231" s="34" t="s">
        <v>241</v>
      </c>
      <c r="C231" s="34" t="s">
        <v>256</v>
      </c>
      <c r="D231" s="35">
        <v>25.000000000000004</v>
      </c>
      <c r="E231" s="36">
        <v>140277.29519999999</v>
      </c>
      <c r="F231" s="35">
        <v>42</v>
      </c>
      <c r="G231" s="36">
        <v>198417.09</v>
      </c>
      <c r="H231" s="35">
        <v>29.500000000000004</v>
      </c>
      <c r="I231" s="36">
        <v>165527.20800000001</v>
      </c>
      <c r="J231" s="37">
        <v>5611.0918000000001</v>
      </c>
    </row>
    <row r="232" spans="1:10" x14ac:dyDescent="0.25">
      <c r="A232" s="216"/>
      <c r="B232" s="34" t="s">
        <v>242</v>
      </c>
      <c r="C232" s="34" t="s">
        <v>267</v>
      </c>
      <c r="D232" s="35">
        <v>0</v>
      </c>
      <c r="E232" s="36">
        <v>0</v>
      </c>
      <c r="F232" s="35">
        <v>1</v>
      </c>
      <c r="G232" s="36">
        <v>5467.43</v>
      </c>
      <c r="H232" s="35">
        <v>0</v>
      </c>
      <c r="I232" s="36">
        <v>0</v>
      </c>
      <c r="J232" s="37">
        <v>6065.5941000000003</v>
      </c>
    </row>
    <row r="233" spans="1:10" x14ac:dyDescent="0.25">
      <c r="A233" s="216"/>
      <c r="B233" s="34" t="s">
        <v>242</v>
      </c>
      <c r="C233" s="34" t="s">
        <v>266</v>
      </c>
      <c r="D233" s="35">
        <v>0</v>
      </c>
      <c r="E233" s="36">
        <v>0</v>
      </c>
      <c r="F233" s="35">
        <v>6</v>
      </c>
      <c r="G233" s="36">
        <v>30162.58</v>
      </c>
      <c r="H233" s="35">
        <v>0</v>
      </c>
      <c r="I233" s="36">
        <v>0</v>
      </c>
      <c r="J233" s="37">
        <v>5611.0918000000001</v>
      </c>
    </row>
    <row r="234" spans="1:10" ht="30" x14ac:dyDescent="0.25">
      <c r="A234" s="216"/>
      <c r="B234" s="34" t="s">
        <v>242</v>
      </c>
      <c r="C234" s="34" t="s">
        <v>264</v>
      </c>
      <c r="D234" s="35">
        <v>0</v>
      </c>
      <c r="E234" s="36">
        <v>0</v>
      </c>
      <c r="F234" s="35">
        <v>1</v>
      </c>
      <c r="G234" s="36">
        <v>5237.32</v>
      </c>
      <c r="H234" s="35">
        <v>0</v>
      </c>
      <c r="I234" s="36">
        <v>0</v>
      </c>
      <c r="J234" s="37">
        <v>5611.0918000000001</v>
      </c>
    </row>
    <row r="235" spans="1:10" x14ac:dyDescent="0.25">
      <c r="A235" s="216"/>
      <c r="B235" s="34" t="s">
        <v>242</v>
      </c>
      <c r="C235" s="34" t="s">
        <v>256</v>
      </c>
      <c r="D235" s="35">
        <v>24</v>
      </c>
      <c r="E235" s="36">
        <v>134666.20319999999</v>
      </c>
      <c r="F235" s="35">
        <v>29</v>
      </c>
      <c r="G235" s="36">
        <v>143168.13</v>
      </c>
      <c r="H235" s="35">
        <v>28.000000000000004</v>
      </c>
      <c r="I235" s="36">
        <v>157110.57060000001</v>
      </c>
      <c r="J235" s="37">
        <v>5611.0918000000001</v>
      </c>
    </row>
    <row r="236" spans="1:10" ht="15.75" thickBot="1" x14ac:dyDescent="0.3">
      <c r="A236" s="217"/>
      <c r="B236" s="38" t="s">
        <v>243</v>
      </c>
      <c r="C236" s="38" t="s">
        <v>256</v>
      </c>
      <c r="D236" s="39">
        <v>35.5</v>
      </c>
      <c r="E236" s="40">
        <v>199193.75880000001</v>
      </c>
      <c r="F236" s="39">
        <v>76</v>
      </c>
      <c r="G236" s="40">
        <v>411505.16</v>
      </c>
      <c r="H236" s="39">
        <v>41.5</v>
      </c>
      <c r="I236" s="40">
        <v>232860.30960000001</v>
      </c>
      <c r="J236" s="41">
        <v>5611.0918000000001</v>
      </c>
    </row>
    <row r="237" spans="1:10" s="16" customFormat="1" x14ac:dyDescent="0.25">
      <c r="A237" s="47"/>
      <c r="B237" s="10"/>
      <c r="C237" s="10"/>
      <c r="D237" s="11"/>
      <c r="E237" s="12"/>
      <c r="F237" s="11"/>
      <c r="G237" s="12"/>
      <c r="J237" s="11"/>
    </row>
    <row r="238" spans="1:10" s="16" customFormat="1" ht="15.75" thickBot="1" x14ac:dyDescent="0.3">
      <c r="A238" s="48"/>
      <c r="B238" s="3"/>
      <c r="C238" s="3"/>
      <c r="D238" s="49"/>
      <c r="E238" s="49"/>
      <c r="F238" s="8"/>
      <c r="G238" s="5"/>
      <c r="H238" s="8"/>
      <c r="I238" s="5"/>
      <c r="J238" s="8"/>
    </row>
    <row r="239" spans="1:10" s="16" customFormat="1" ht="15.75" thickBot="1" x14ac:dyDescent="0.3">
      <c r="A239" s="213">
        <v>40603</v>
      </c>
      <c r="B239" s="213"/>
      <c r="C239" s="213"/>
      <c r="D239" s="213"/>
      <c r="E239" s="213"/>
      <c r="F239" s="213"/>
      <c r="G239" s="213"/>
      <c r="H239" s="213"/>
      <c r="I239" s="213"/>
      <c r="J239" s="213"/>
    </row>
    <row r="240" spans="1:10" s="16" customFormat="1" ht="15.75" thickBot="1" x14ac:dyDescent="0.3">
      <c r="A240" s="213" t="s">
        <v>164</v>
      </c>
      <c r="B240" s="213"/>
      <c r="C240" s="213"/>
      <c r="D240" s="213"/>
      <c r="E240" s="213"/>
      <c r="F240" s="213"/>
      <c r="G240" s="213"/>
      <c r="H240" s="213"/>
      <c r="I240" s="213"/>
      <c r="J240" s="213"/>
    </row>
    <row r="241" spans="1:10" s="16" customFormat="1" ht="32.25" thickBot="1" x14ac:dyDescent="0.3">
      <c r="A241" s="20" t="s">
        <v>165</v>
      </c>
      <c r="B241" s="20" t="s">
        <v>166</v>
      </c>
      <c r="C241" s="20" t="s">
        <v>167</v>
      </c>
      <c r="D241" s="20" t="s">
        <v>275</v>
      </c>
      <c r="E241" s="20" t="s">
        <v>169</v>
      </c>
      <c r="F241" s="20" t="s">
        <v>270</v>
      </c>
      <c r="G241" s="20" t="s">
        <v>168</v>
      </c>
      <c r="H241" s="20" t="s">
        <v>170</v>
      </c>
      <c r="I241" s="20" t="s">
        <v>171</v>
      </c>
      <c r="J241" s="20" t="s">
        <v>172</v>
      </c>
    </row>
    <row r="242" spans="1:10" ht="30" x14ac:dyDescent="0.25">
      <c r="A242" s="215" t="s">
        <v>25</v>
      </c>
      <c r="B242" s="30" t="s">
        <v>244</v>
      </c>
      <c r="C242" s="30" t="s">
        <v>264</v>
      </c>
      <c r="D242" s="31">
        <v>0</v>
      </c>
      <c r="E242" s="32">
        <v>0</v>
      </c>
      <c r="F242" s="31">
        <v>4</v>
      </c>
      <c r="G242" s="32">
        <v>21367.8</v>
      </c>
      <c r="H242" s="31">
        <v>0</v>
      </c>
      <c r="I242" s="32">
        <v>0</v>
      </c>
      <c r="J242" s="33">
        <v>5611.0918000000001</v>
      </c>
    </row>
    <row r="243" spans="1:10" x14ac:dyDescent="0.25">
      <c r="A243" s="216"/>
      <c r="B243" s="34" t="s">
        <v>244</v>
      </c>
      <c r="C243" s="34" t="s">
        <v>254</v>
      </c>
      <c r="D243" s="35">
        <v>36</v>
      </c>
      <c r="E243" s="36">
        <v>219846.8412</v>
      </c>
      <c r="F243" s="35">
        <v>10</v>
      </c>
      <c r="G243" s="36">
        <v>59411.95</v>
      </c>
      <c r="H243" s="35">
        <v>42</v>
      </c>
      <c r="I243" s="36">
        <v>256487.98139999999</v>
      </c>
      <c r="J243" s="37">
        <v>6106.8567000000003</v>
      </c>
    </row>
    <row r="244" spans="1:10" x14ac:dyDescent="0.25">
      <c r="A244" s="216"/>
      <c r="B244" s="34" t="s">
        <v>245</v>
      </c>
      <c r="C244" s="34" t="s">
        <v>255</v>
      </c>
      <c r="D244" s="35">
        <v>0</v>
      </c>
      <c r="E244" s="36">
        <v>0</v>
      </c>
      <c r="F244" s="35">
        <v>1</v>
      </c>
      <c r="G244" s="36">
        <v>4770.3999999999996</v>
      </c>
      <c r="H244" s="35">
        <v>0</v>
      </c>
      <c r="I244" s="36">
        <v>0</v>
      </c>
      <c r="J244" s="37">
        <v>5611.0918000000001</v>
      </c>
    </row>
    <row r="245" spans="1:10" x14ac:dyDescent="0.25">
      <c r="A245" s="216"/>
      <c r="B245" s="34" t="s">
        <v>245</v>
      </c>
      <c r="C245" s="34" t="s">
        <v>250</v>
      </c>
      <c r="D245" s="35">
        <v>0</v>
      </c>
      <c r="E245" s="36">
        <v>0</v>
      </c>
      <c r="F245" s="35">
        <v>1</v>
      </c>
      <c r="G245" s="36">
        <v>8865.94</v>
      </c>
      <c r="H245" s="35">
        <v>0</v>
      </c>
      <c r="I245" s="36">
        <v>0</v>
      </c>
      <c r="J245" s="37">
        <v>6096.1048000000001</v>
      </c>
    </row>
    <row r="246" spans="1:10" x14ac:dyDescent="0.25">
      <c r="A246" s="216"/>
      <c r="B246" s="34" t="s">
        <v>245</v>
      </c>
      <c r="C246" s="34" t="s">
        <v>262</v>
      </c>
      <c r="D246" s="35">
        <v>0</v>
      </c>
      <c r="E246" s="36">
        <v>0</v>
      </c>
      <c r="F246" s="35">
        <v>1</v>
      </c>
      <c r="G246" s="36">
        <v>5224.34</v>
      </c>
      <c r="H246" s="35">
        <v>0</v>
      </c>
      <c r="I246" s="36">
        <v>0</v>
      </c>
      <c r="J246" s="37">
        <v>5611.0918000000001</v>
      </c>
    </row>
    <row r="247" spans="1:10" ht="30" x14ac:dyDescent="0.25">
      <c r="A247" s="216"/>
      <c r="B247" s="34" t="s">
        <v>245</v>
      </c>
      <c r="C247" s="34" t="s">
        <v>264</v>
      </c>
      <c r="D247" s="35">
        <v>0</v>
      </c>
      <c r="E247" s="36">
        <v>0</v>
      </c>
      <c r="F247" s="35">
        <v>3</v>
      </c>
      <c r="G247" s="36">
        <v>17793.099999999999</v>
      </c>
      <c r="H247" s="35">
        <v>0</v>
      </c>
      <c r="I247" s="36">
        <v>0</v>
      </c>
      <c r="J247" s="37">
        <v>5611.0918000000001</v>
      </c>
    </row>
    <row r="248" spans="1:10" x14ac:dyDescent="0.25">
      <c r="A248" s="216"/>
      <c r="B248" s="34" t="s">
        <v>245</v>
      </c>
      <c r="C248" s="34" t="s">
        <v>254</v>
      </c>
      <c r="D248" s="35">
        <v>36.5</v>
      </c>
      <c r="E248" s="36">
        <v>222900.26939999999</v>
      </c>
      <c r="F248" s="35">
        <v>15</v>
      </c>
      <c r="G248" s="36">
        <v>96314.98</v>
      </c>
      <c r="H248" s="35">
        <v>43</v>
      </c>
      <c r="I248" s="36">
        <v>262594.83779999998</v>
      </c>
      <c r="J248" s="37">
        <v>6106.8567000000003</v>
      </c>
    </row>
    <row r="249" spans="1:10" x14ac:dyDescent="0.25">
      <c r="A249" s="216"/>
      <c r="B249" s="34" t="s">
        <v>246</v>
      </c>
      <c r="C249" s="34" t="s">
        <v>254</v>
      </c>
      <c r="D249" s="35">
        <v>163</v>
      </c>
      <c r="E249" s="36">
        <v>995417.64240000001</v>
      </c>
      <c r="F249" s="35">
        <v>215</v>
      </c>
      <c r="G249" s="36">
        <v>1376195.45</v>
      </c>
      <c r="H249" s="35">
        <v>192</v>
      </c>
      <c r="I249" s="36">
        <v>1172516.4864000001</v>
      </c>
      <c r="J249" s="37">
        <v>6106.8567000000003</v>
      </c>
    </row>
    <row r="250" spans="1:10" s="16" customFormat="1" x14ac:dyDescent="0.25">
      <c r="A250" s="47"/>
      <c r="B250" s="10"/>
      <c r="C250" s="10"/>
      <c r="D250" s="10"/>
      <c r="E250" s="10"/>
      <c r="F250" s="11"/>
      <c r="G250" s="12"/>
      <c r="H250" s="11"/>
      <c r="I250" s="12"/>
      <c r="J250" s="12"/>
    </row>
    <row r="251" spans="1:10" s="16" customFormat="1" ht="15.75" thickBot="1" x14ac:dyDescent="0.3">
      <c r="A251" s="48"/>
      <c r="B251" s="3"/>
      <c r="C251" s="3"/>
      <c r="D251" s="49"/>
      <c r="E251" s="49"/>
      <c r="F251" s="8"/>
      <c r="G251" s="5"/>
      <c r="H251" s="8"/>
      <c r="I251" s="5"/>
      <c r="J251" s="8"/>
    </row>
    <row r="252" spans="1:10" s="16" customFormat="1" ht="15.75" thickBot="1" x14ac:dyDescent="0.3">
      <c r="A252" s="213">
        <v>40603</v>
      </c>
      <c r="B252" s="213"/>
      <c r="C252" s="213"/>
      <c r="D252" s="213"/>
      <c r="E252" s="213"/>
      <c r="F252" s="213"/>
      <c r="G252" s="213"/>
      <c r="H252" s="213"/>
      <c r="I252" s="213"/>
      <c r="J252" s="213"/>
    </row>
    <row r="253" spans="1:10" s="16" customFormat="1" ht="15.75" thickBot="1" x14ac:dyDescent="0.3">
      <c r="A253" s="213" t="s">
        <v>163</v>
      </c>
      <c r="B253" s="213"/>
      <c r="C253" s="213"/>
      <c r="D253" s="213"/>
      <c r="E253" s="213"/>
      <c r="F253" s="213"/>
      <c r="G253" s="213"/>
      <c r="H253" s="213"/>
      <c r="I253" s="213"/>
      <c r="J253" s="213"/>
    </row>
    <row r="254" spans="1:10" s="16" customFormat="1" ht="32.25" thickBot="1" x14ac:dyDescent="0.3">
      <c r="A254" s="20" t="s">
        <v>165</v>
      </c>
      <c r="B254" s="20" t="s">
        <v>166</v>
      </c>
      <c r="C254" s="20" t="s">
        <v>167</v>
      </c>
      <c r="D254" s="20" t="s">
        <v>275</v>
      </c>
      <c r="E254" s="20" t="s">
        <v>169</v>
      </c>
      <c r="F254" s="20" t="s">
        <v>270</v>
      </c>
      <c r="G254" s="20" t="s">
        <v>168</v>
      </c>
      <c r="H254" s="20" t="s">
        <v>170</v>
      </c>
      <c r="I254" s="20" t="s">
        <v>171</v>
      </c>
      <c r="J254" s="20" t="s">
        <v>172</v>
      </c>
    </row>
    <row r="255" spans="1:10" ht="30" x14ac:dyDescent="0.25">
      <c r="A255" s="215" t="s">
        <v>114</v>
      </c>
      <c r="B255" s="30" t="s">
        <v>247</v>
      </c>
      <c r="C255" s="30" t="s">
        <v>264</v>
      </c>
      <c r="D255" s="31">
        <v>0</v>
      </c>
      <c r="E255" s="32">
        <v>0</v>
      </c>
      <c r="F255" s="31">
        <v>2</v>
      </c>
      <c r="G255" s="32">
        <v>10452.040000000001</v>
      </c>
      <c r="H255" s="31">
        <v>0</v>
      </c>
      <c r="I255" s="32">
        <v>0</v>
      </c>
      <c r="J255" s="33">
        <v>5611.0918000000001</v>
      </c>
    </row>
    <row r="256" spans="1:10" x14ac:dyDescent="0.25">
      <c r="A256" s="216"/>
      <c r="B256" s="34" t="s">
        <v>247</v>
      </c>
      <c r="C256" s="34" t="s">
        <v>269</v>
      </c>
      <c r="D256" s="35">
        <v>32.5</v>
      </c>
      <c r="E256" s="36">
        <v>218993.25839999999</v>
      </c>
      <c r="F256" s="35">
        <v>52</v>
      </c>
      <c r="G256" s="36">
        <v>343518.63</v>
      </c>
      <c r="H256" s="35">
        <v>38</v>
      </c>
      <c r="I256" s="36">
        <v>256053.65580000001</v>
      </c>
      <c r="J256" s="37">
        <v>6738.2541000000001</v>
      </c>
    </row>
    <row r="257" spans="1:10" x14ac:dyDescent="0.25">
      <c r="A257" s="216"/>
      <c r="B257" s="34" t="s">
        <v>247</v>
      </c>
      <c r="C257" s="34" t="s">
        <v>256</v>
      </c>
      <c r="D257" s="35">
        <v>0</v>
      </c>
      <c r="E257" s="36">
        <v>0</v>
      </c>
      <c r="F257" s="35">
        <v>3</v>
      </c>
      <c r="G257" s="36">
        <v>13669.46</v>
      </c>
      <c r="H257" s="35">
        <v>0</v>
      </c>
      <c r="I257" s="36">
        <v>0</v>
      </c>
      <c r="J257" s="37">
        <v>5611.0918000000001</v>
      </c>
    </row>
    <row r="258" spans="1:10" x14ac:dyDescent="0.25">
      <c r="A258" s="216"/>
      <c r="B258" s="34" t="s">
        <v>248</v>
      </c>
      <c r="C258" s="34" t="s">
        <v>269</v>
      </c>
      <c r="D258" s="35">
        <v>31.5</v>
      </c>
      <c r="E258" s="36">
        <v>212255.00399999999</v>
      </c>
      <c r="F258" s="35">
        <v>29</v>
      </c>
      <c r="G258" s="36">
        <v>174843.09</v>
      </c>
      <c r="H258" s="35">
        <v>37</v>
      </c>
      <c r="I258" s="36">
        <v>249315.402</v>
      </c>
      <c r="J258" s="37">
        <v>6738.2541000000001</v>
      </c>
    </row>
    <row r="259" spans="1:10" x14ac:dyDescent="0.25">
      <c r="A259" s="216"/>
      <c r="B259" s="34" t="s">
        <v>249</v>
      </c>
      <c r="C259" s="34" t="s">
        <v>269</v>
      </c>
      <c r="D259" s="35">
        <v>71.5</v>
      </c>
      <c r="E259" s="36">
        <v>481785.16800000001</v>
      </c>
      <c r="F259" s="35">
        <v>138</v>
      </c>
      <c r="G259" s="36">
        <v>915666.66</v>
      </c>
      <c r="H259" s="35">
        <v>84</v>
      </c>
      <c r="I259" s="36">
        <v>566013.34439999994</v>
      </c>
      <c r="J259" s="37">
        <v>6738.2541000000001</v>
      </c>
    </row>
  </sheetData>
  <mergeCells count="45">
    <mergeCell ref="A47:J47"/>
    <mergeCell ref="A221:A236"/>
    <mergeCell ref="A242:A249"/>
    <mergeCell ref="A255:A259"/>
    <mergeCell ref="A77:A85"/>
    <mergeCell ref="A91:A107"/>
    <mergeCell ref="A113:A118"/>
    <mergeCell ref="A124:A135"/>
    <mergeCell ref="A141:A165"/>
    <mergeCell ref="A171:A174"/>
    <mergeCell ref="A252:J252"/>
    <mergeCell ref="A253:J253"/>
    <mergeCell ref="A121:J121"/>
    <mergeCell ref="A122:J122"/>
    <mergeCell ref="A239:J239"/>
    <mergeCell ref="A240:J240"/>
    <mergeCell ref="A211:A220"/>
    <mergeCell ref="A88:J88"/>
    <mergeCell ref="A89:J89"/>
    <mergeCell ref="A110:J110"/>
    <mergeCell ref="A111:J111"/>
    <mergeCell ref="A138:J138"/>
    <mergeCell ref="A139:J139"/>
    <mergeCell ref="A168:J168"/>
    <mergeCell ref="A169:J169"/>
    <mergeCell ref="A191:J191"/>
    <mergeCell ref="A192:J192"/>
    <mergeCell ref="A175:A188"/>
    <mergeCell ref="A194:A197"/>
    <mergeCell ref="A1:J1"/>
    <mergeCell ref="A2:J2"/>
    <mergeCell ref="A23:J23"/>
    <mergeCell ref="A24:J24"/>
    <mergeCell ref="A198:A210"/>
    <mergeCell ref="A61:A71"/>
    <mergeCell ref="A74:J74"/>
    <mergeCell ref="A75:J75"/>
    <mergeCell ref="A4:A15"/>
    <mergeCell ref="A16:A20"/>
    <mergeCell ref="A26:A34"/>
    <mergeCell ref="A40:A43"/>
    <mergeCell ref="A49:A60"/>
    <mergeCell ref="A37:J37"/>
    <mergeCell ref="A38:J38"/>
    <mergeCell ref="A46:J46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0"/>
  <sheetViews>
    <sheetView topLeftCell="A25" workbookViewId="0">
      <selection activeCell="A28" sqref="A28:J28"/>
    </sheetView>
  </sheetViews>
  <sheetFormatPr defaultColWidth="51.85546875" defaultRowHeight="15" x14ac:dyDescent="0.25"/>
  <cols>
    <col min="1" max="1" width="22.85546875" style="46" bestFit="1" customWidth="1"/>
    <col min="2" max="2" width="42.85546875" bestFit="1" customWidth="1"/>
    <col min="3" max="3" width="23" bestFit="1" customWidth="1"/>
    <col min="4" max="4" width="15.7109375" style="16" bestFit="1" customWidth="1"/>
    <col min="5" max="5" width="13.7109375" style="16" bestFit="1" customWidth="1"/>
    <col min="6" max="6" width="17.5703125" style="9" bestFit="1" customWidth="1"/>
    <col min="7" max="7" width="13.7109375" style="6" bestFit="1" customWidth="1"/>
    <col min="8" max="8" width="15.7109375" style="9" bestFit="1" customWidth="1"/>
    <col min="9" max="9" width="13.7109375" style="6" bestFit="1" customWidth="1"/>
    <col min="10" max="10" width="14.28515625" style="9" bestFit="1" customWidth="1"/>
  </cols>
  <sheetData>
    <row r="1" spans="1:10" s="16" customFormat="1" ht="15.75" thickBot="1" x14ac:dyDescent="0.3">
      <c r="A1" s="213">
        <v>40604</v>
      </c>
      <c r="B1" s="213"/>
      <c r="C1" s="213"/>
      <c r="D1" s="213"/>
      <c r="E1" s="213"/>
      <c r="F1" s="213"/>
      <c r="G1" s="213"/>
      <c r="H1" s="213"/>
      <c r="I1" s="213"/>
      <c r="J1" s="213"/>
    </row>
    <row r="2" spans="1:10" s="16" customFormat="1" ht="15.75" thickBot="1" x14ac:dyDescent="0.3">
      <c r="A2" s="213" t="s">
        <v>153</v>
      </c>
      <c r="B2" s="213"/>
      <c r="C2" s="213"/>
      <c r="D2" s="213"/>
      <c r="E2" s="213"/>
      <c r="F2" s="213"/>
      <c r="G2" s="213"/>
      <c r="H2" s="213"/>
      <c r="I2" s="213"/>
      <c r="J2" s="213"/>
    </row>
    <row r="3" spans="1:10" ht="32.25" thickBot="1" x14ac:dyDescent="0.3">
      <c r="A3" s="20" t="s">
        <v>165</v>
      </c>
      <c r="B3" s="20" t="s">
        <v>166</v>
      </c>
      <c r="C3" s="20" t="s">
        <v>167</v>
      </c>
      <c r="D3" s="20" t="s">
        <v>275</v>
      </c>
      <c r="E3" s="20" t="s">
        <v>169</v>
      </c>
      <c r="F3" s="20" t="s">
        <v>270</v>
      </c>
      <c r="G3" s="20" t="s">
        <v>168</v>
      </c>
      <c r="H3" s="20" t="s">
        <v>170</v>
      </c>
      <c r="I3" s="20" t="s">
        <v>171</v>
      </c>
      <c r="J3" s="20" t="s">
        <v>172</v>
      </c>
    </row>
    <row r="4" spans="1:10" x14ac:dyDescent="0.25">
      <c r="A4" s="215" t="s">
        <v>15</v>
      </c>
      <c r="B4" s="30" t="s">
        <v>173</v>
      </c>
      <c r="C4" s="30" t="s">
        <v>250</v>
      </c>
      <c r="D4" s="31">
        <v>118.00000000000001</v>
      </c>
      <c r="E4" s="32">
        <v>568157.39760000003</v>
      </c>
      <c r="F4" s="31">
        <v>144</v>
      </c>
      <c r="G4" s="32">
        <v>531449.53</v>
      </c>
      <c r="H4" s="31">
        <v>139</v>
      </c>
      <c r="I4" s="32">
        <v>669270.15480000002</v>
      </c>
      <c r="J4" s="33">
        <v>4814.8932000000004</v>
      </c>
    </row>
    <row r="5" spans="1:10" x14ac:dyDescent="0.25">
      <c r="A5" s="216"/>
      <c r="B5" s="34" t="s">
        <v>173</v>
      </c>
      <c r="C5" s="34" t="s">
        <v>253</v>
      </c>
      <c r="D5" s="35">
        <v>0</v>
      </c>
      <c r="E5" s="36">
        <v>0</v>
      </c>
      <c r="F5" s="35">
        <v>1</v>
      </c>
      <c r="G5" s="36">
        <v>3877.19</v>
      </c>
      <c r="H5" s="35">
        <v>0</v>
      </c>
      <c r="I5" s="36">
        <v>0</v>
      </c>
      <c r="J5" s="37">
        <v>4835.6809999999996</v>
      </c>
    </row>
    <row r="6" spans="1:10" x14ac:dyDescent="0.25">
      <c r="A6" s="216"/>
      <c r="B6" s="34" t="s">
        <v>174</v>
      </c>
      <c r="C6" s="34" t="s">
        <v>250</v>
      </c>
      <c r="D6" s="35">
        <v>23.5</v>
      </c>
      <c r="E6" s="36">
        <v>113149.9902</v>
      </c>
      <c r="F6" s="35">
        <v>11</v>
      </c>
      <c r="G6" s="36">
        <v>47335.43</v>
      </c>
      <c r="H6" s="35">
        <v>28.000000000000004</v>
      </c>
      <c r="I6" s="36">
        <v>134817.00959999999</v>
      </c>
      <c r="J6" s="37">
        <v>4814.8932000000004</v>
      </c>
    </row>
    <row r="7" spans="1:10" x14ac:dyDescent="0.25">
      <c r="A7" s="216"/>
      <c r="B7" s="34" t="s">
        <v>175</v>
      </c>
      <c r="C7" s="34" t="s">
        <v>250</v>
      </c>
      <c r="D7" s="35">
        <v>28.5</v>
      </c>
      <c r="E7" s="36">
        <v>137224.45619999999</v>
      </c>
      <c r="F7" s="35">
        <v>11</v>
      </c>
      <c r="G7" s="36">
        <v>46536.37</v>
      </c>
      <c r="H7" s="35">
        <v>33.5</v>
      </c>
      <c r="I7" s="36">
        <v>161298.9222</v>
      </c>
      <c r="J7" s="37">
        <v>4814.8932000000004</v>
      </c>
    </row>
    <row r="8" spans="1:10" x14ac:dyDescent="0.25">
      <c r="A8" s="216"/>
      <c r="B8" s="34" t="s">
        <v>176</v>
      </c>
      <c r="C8" s="34" t="s">
        <v>250</v>
      </c>
      <c r="D8" s="35">
        <v>3.9999999999999996</v>
      </c>
      <c r="E8" s="36">
        <v>19259.572800000002</v>
      </c>
      <c r="F8" s="35">
        <v>3</v>
      </c>
      <c r="G8" s="36">
        <v>8219.7900000000009</v>
      </c>
      <c r="H8" s="35">
        <v>5</v>
      </c>
      <c r="I8" s="36">
        <v>24074.466</v>
      </c>
      <c r="J8" s="37">
        <v>4814.8932000000004</v>
      </c>
    </row>
    <row r="9" spans="1:10" x14ac:dyDescent="0.25">
      <c r="A9" s="216"/>
      <c r="B9" s="34" t="s">
        <v>177</v>
      </c>
      <c r="C9" s="34" t="s">
        <v>250</v>
      </c>
      <c r="D9" s="35">
        <v>7.9999999999999991</v>
      </c>
      <c r="E9" s="36">
        <v>38519.145600000003</v>
      </c>
      <c r="F9" s="35">
        <v>5</v>
      </c>
      <c r="G9" s="36">
        <v>23930.78</v>
      </c>
      <c r="H9" s="35">
        <v>9</v>
      </c>
      <c r="I9" s="36">
        <v>43334.038800000002</v>
      </c>
      <c r="J9" s="37">
        <v>4814.8932000000004</v>
      </c>
    </row>
    <row r="10" spans="1:10" x14ac:dyDescent="0.25">
      <c r="A10" s="216"/>
      <c r="B10" s="34" t="s">
        <v>178</v>
      </c>
      <c r="C10" s="34" t="s">
        <v>250</v>
      </c>
      <c r="D10" s="35">
        <v>6</v>
      </c>
      <c r="E10" s="36">
        <v>28889.359199999999</v>
      </c>
      <c r="F10" s="35">
        <v>4</v>
      </c>
      <c r="G10" s="36">
        <v>14223.5</v>
      </c>
      <c r="H10" s="35">
        <v>7.0000000000000009</v>
      </c>
      <c r="I10" s="36">
        <v>33704.252399999998</v>
      </c>
      <c r="J10" s="37">
        <v>4814.8932000000004</v>
      </c>
    </row>
    <row r="11" spans="1:10" x14ac:dyDescent="0.25">
      <c r="A11" s="216"/>
      <c r="B11" s="34" t="s">
        <v>179</v>
      </c>
      <c r="C11" s="34" t="s">
        <v>250</v>
      </c>
      <c r="D11" s="35">
        <v>5</v>
      </c>
      <c r="E11" s="36">
        <v>24074.466</v>
      </c>
      <c r="F11" s="35">
        <v>3</v>
      </c>
      <c r="G11" s="36">
        <v>19688.990000000002</v>
      </c>
      <c r="H11" s="35">
        <v>5.5</v>
      </c>
      <c r="I11" s="36">
        <v>26481.9126</v>
      </c>
      <c r="J11" s="37">
        <v>4814.8932000000004</v>
      </c>
    </row>
    <row r="12" spans="1:10" ht="15.75" thickBot="1" x14ac:dyDescent="0.3">
      <c r="A12" s="217"/>
      <c r="B12" s="38" t="s">
        <v>180</v>
      </c>
      <c r="C12" s="38" t="s">
        <v>250</v>
      </c>
      <c r="D12" s="39">
        <v>9.5</v>
      </c>
      <c r="E12" s="40">
        <v>45741.485399999998</v>
      </c>
      <c r="F12" s="39">
        <v>10</v>
      </c>
      <c r="G12" s="40">
        <v>49187.21</v>
      </c>
      <c r="H12" s="39">
        <v>11.5</v>
      </c>
      <c r="I12" s="40">
        <v>55371.271800000002</v>
      </c>
      <c r="J12" s="41">
        <v>4814.8932000000004</v>
      </c>
    </row>
    <row r="13" spans="1:10" x14ac:dyDescent="0.25">
      <c r="A13" s="215" t="s">
        <v>65</v>
      </c>
      <c r="B13" s="30" t="s">
        <v>181</v>
      </c>
      <c r="C13" s="30" t="s">
        <v>250</v>
      </c>
      <c r="D13" s="31">
        <v>6</v>
      </c>
      <c r="E13" s="32">
        <v>28889.359199999999</v>
      </c>
      <c r="F13" s="31">
        <v>0</v>
      </c>
      <c r="G13" s="32">
        <v>0</v>
      </c>
      <c r="H13" s="31">
        <v>7.5</v>
      </c>
      <c r="I13" s="32">
        <v>36111.699000000001</v>
      </c>
      <c r="J13" s="33">
        <v>4814.8932000000004</v>
      </c>
    </row>
    <row r="14" spans="1:10" x14ac:dyDescent="0.25">
      <c r="A14" s="216"/>
      <c r="B14" s="34" t="s">
        <v>182</v>
      </c>
      <c r="C14" s="34" t="s">
        <v>250</v>
      </c>
      <c r="D14" s="35">
        <v>15</v>
      </c>
      <c r="E14" s="36">
        <v>72223.398000000001</v>
      </c>
      <c r="F14" s="35">
        <v>8</v>
      </c>
      <c r="G14" s="36">
        <v>25867.35</v>
      </c>
      <c r="H14" s="35">
        <v>18</v>
      </c>
      <c r="I14" s="36">
        <v>86668.077600000004</v>
      </c>
      <c r="J14" s="37">
        <v>4814.8932000000004</v>
      </c>
    </row>
    <row r="15" spans="1:10" ht="30.75" thickBot="1" x14ac:dyDescent="0.3">
      <c r="A15" s="217"/>
      <c r="B15" s="38" t="s">
        <v>182</v>
      </c>
      <c r="C15" s="38" t="s">
        <v>264</v>
      </c>
      <c r="D15" s="39">
        <v>0</v>
      </c>
      <c r="E15" s="40">
        <v>0</v>
      </c>
      <c r="F15" s="39">
        <v>1</v>
      </c>
      <c r="G15" s="40">
        <v>1351.21</v>
      </c>
      <c r="H15" s="39">
        <v>0</v>
      </c>
      <c r="I15" s="40">
        <v>0</v>
      </c>
      <c r="J15" s="41">
        <v>4273.1481999999996</v>
      </c>
    </row>
    <row r="16" spans="1:10" s="16" customFormat="1" x14ac:dyDescent="0.25">
      <c r="A16" s="47"/>
      <c r="B16" s="10"/>
      <c r="C16" s="10"/>
      <c r="D16" s="10"/>
      <c r="E16" s="10"/>
      <c r="F16" s="11"/>
      <c r="G16" s="12"/>
      <c r="H16" s="11"/>
      <c r="I16" s="12"/>
      <c r="J16" s="11"/>
    </row>
    <row r="17" spans="1:10" s="16" customFormat="1" ht="15.75" thickBot="1" x14ac:dyDescent="0.3">
      <c r="A17" s="48"/>
      <c r="B17" s="3"/>
      <c r="C17" s="3"/>
      <c r="D17" s="49"/>
      <c r="E17" s="49"/>
      <c r="F17" s="8"/>
      <c r="G17" s="5"/>
      <c r="H17" s="8"/>
      <c r="I17" s="5"/>
      <c r="J17" s="8"/>
    </row>
    <row r="18" spans="1:10" s="16" customFormat="1" ht="15.75" thickBot="1" x14ac:dyDescent="0.3">
      <c r="A18" s="213">
        <v>40604</v>
      </c>
      <c r="B18" s="213"/>
      <c r="C18" s="213"/>
      <c r="D18" s="213"/>
      <c r="E18" s="213"/>
      <c r="F18" s="213"/>
      <c r="G18" s="213"/>
      <c r="H18" s="213"/>
      <c r="I18" s="213"/>
      <c r="J18" s="213"/>
    </row>
    <row r="19" spans="1:10" s="16" customFormat="1" ht="15.75" thickBot="1" x14ac:dyDescent="0.3">
      <c r="A19" s="213" t="s">
        <v>152</v>
      </c>
      <c r="B19" s="213"/>
      <c r="C19" s="213"/>
      <c r="D19" s="213"/>
      <c r="E19" s="213"/>
      <c r="F19" s="213"/>
      <c r="G19" s="213"/>
      <c r="H19" s="213"/>
      <c r="I19" s="213"/>
      <c r="J19" s="213"/>
    </row>
    <row r="20" spans="1:10" s="16" customFormat="1" ht="32.25" thickBot="1" x14ac:dyDescent="0.3">
      <c r="A20" s="20" t="s">
        <v>165</v>
      </c>
      <c r="B20" s="20" t="s">
        <v>166</v>
      </c>
      <c r="C20" s="20" t="s">
        <v>167</v>
      </c>
      <c r="D20" s="20" t="s">
        <v>275</v>
      </c>
      <c r="E20" s="20" t="s">
        <v>169</v>
      </c>
      <c r="F20" s="20" t="s">
        <v>270</v>
      </c>
      <c r="G20" s="20" t="s">
        <v>168</v>
      </c>
      <c r="H20" s="20" t="s">
        <v>170</v>
      </c>
      <c r="I20" s="20" t="s">
        <v>171</v>
      </c>
      <c r="J20" s="20" t="s">
        <v>172</v>
      </c>
    </row>
    <row r="21" spans="1:10" x14ac:dyDescent="0.25">
      <c r="A21" s="215" t="s">
        <v>48</v>
      </c>
      <c r="B21" s="30" t="s">
        <v>183</v>
      </c>
      <c r="C21" s="30" t="s">
        <v>251</v>
      </c>
      <c r="D21" s="31">
        <v>7.9999999999999991</v>
      </c>
      <c r="E21" s="32">
        <v>38525.896800000002</v>
      </c>
      <c r="F21" s="31">
        <v>1</v>
      </c>
      <c r="G21" s="32">
        <v>7350.92</v>
      </c>
      <c r="H21" s="31">
        <v>9.5</v>
      </c>
      <c r="I21" s="32">
        <v>45749.5026</v>
      </c>
      <c r="J21" s="33">
        <v>4815.7371000000003</v>
      </c>
    </row>
    <row r="22" spans="1:10" x14ac:dyDescent="0.25">
      <c r="A22" s="216"/>
      <c r="B22" s="34" t="s">
        <v>184</v>
      </c>
      <c r="C22" s="34" t="s">
        <v>250</v>
      </c>
      <c r="D22" s="35">
        <v>10.5</v>
      </c>
      <c r="E22" s="36">
        <v>50556.378599999996</v>
      </c>
      <c r="F22" s="35">
        <v>11</v>
      </c>
      <c r="G22" s="36">
        <v>52563.41</v>
      </c>
      <c r="H22" s="35">
        <v>12</v>
      </c>
      <c r="I22" s="36">
        <v>57778.718399999998</v>
      </c>
      <c r="J22" s="37">
        <v>4814.8932000000004</v>
      </c>
    </row>
    <row r="23" spans="1:10" x14ac:dyDescent="0.25">
      <c r="A23" s="216"/>
      <c r="B23" s="34" t="s">
        <v>185</v>
      </c>
      <c r="C23" s="34" t="s">
        <v>250</v>
      </c>
      <c r="D23" s="35">
        <v>0</v>
      </c>
      <c r="E23" s="36">
        <v>0</v>
      </c>
      <c r="F23" s="35">
        <v>2</v>
      </c>
      <c r="G23" s="36">
        <v>8624.02</v>
      </c>
      <c r="H23" s="35">
        <v>0</v>
      </c>
      <c r="I23" s="36">
        <v>0</v>
      </c>
      <c r="J23" s="37">
        <v>4814.8932000000004</v>
      </c>
    </row>
    <row r="24" spans="1:10" x14ac:dyDescent="0.25">
      <c r="A24" s="216"/>
      <c r="B24" s="34" t="s">
        <v>185</v>
      </c>
      <c r="C24" s="34" t="s">
        <v>251</v>
      </c>
      <c r="D24" s="35">
        <v>7.9999999999999991</v>
      </c>
      <c r="E24" s="36">
        <v>38525.896800000002</v>
      </c>
      <c r="F24" s="35">
        <v>0</v>
      </c>
      <c r="G24" s="36">
        <v>0</v>
      </c>
      <c r="H24" s="35">
        <v>9.5</v>
      </c>
      <c r="I24" s="36">
        <v>45749.5026</v>
      </c>
      <c r="J24" s="37">
        <v>4815.7371000000003</v>
      </c>
    </row>
    <row r="25" spans="1:10" ht="15.75" thickBot="1" x14ac:dyDescent="0.3">
      <c r="A25" s="217"/>
      <c r="B25" s="38" t="s">
        <v>185</v>
      </c>
      <c r="C25" s="38" t="s">
        <v>268</v>
      </c>
      <c r="D25" s="39">
        <v>0</v>
      </c>
      <c r="E25" s="40">
        <v>0</v>
      </c>
      <c r="F25" s="39">
        <v>1</v>
      </c>
      <c r="G25" s="40">
        <v>7325.55</v>
      </c>
      <c r="H25" s="39">
        <v>0</v>
      </c>
      <c r="I25" s="40">
        <v>0</v>
      </c>
      <c r="J25" s="41">
        <v>4563.2483000000002</v>
      </c>
    </row>
    <row r="26" spans="1:10" s="16" customFormat="1" x14ac:dyDescent="0.25">
      <c r="A26" s="47"/>
      <c r="B26" s="10"/>
      <c r="C26" s="10"/>
      <c r="D26" s="10"/>
      <c r="E26" s="10"/>
      <c r="F26" s="11"/>
      <c r="G26" s="12"/>
      <c r="H26" s="11"/>
      <c r="I26" s="12"/>
      <c r="J26" s="11"/>
    </row>
    <row r="27" spans="1:10" s="16" customFormat="1" ht="15.75" thickBot="1" x14ac:dyDescent="0.3">
      <c r="A27" s="48"/>
      <c r="B27" s="3"/>
      <c r="C27" s="3"/>
      <c r="D27" s="49"/>
      <c r="E27" s="49"/>
      <c r="F27" s="8"/>
      <c r="G27" s="5"/>
      <c r="H27" s="8"/>
      <c r="I27" s="5"/>
      <c r="J27" s="8"/>
    </row>
    <row r="28" spans="1:10" s="16" customFormat="1" ht="15.75" thickBot="1" x14ac:dyDescent="0.3">
      <c r="A28" s="213">
        <v>40604</v>
      </c>
      <c r="B28" s="213"/>
      <c r="C28" s="213"/>
      <c r="D28" s="213"/>
      <c r="E28" s="213"/>
      <c r="F28" s="213"/>
      <c r="G28" s="213"/>
      <c r="H28" s="213"/>
      <c r="I28" s="213"/>
      <c r="J28" s="213"/>
    </row>
    <row r="29" spans="1:10" s="16" customFormat="1" ht="15.75" thickBot="1" x14ac:dyDescent="0.3">
      <c r="A29" s="213" t="s">
        <v>154</v>
      </c>
      <c r="B29" s="213"/>
      <c r="C29" s="213"/>
      <c r="D29" s="213"/>
      <c r="E29" s="213"/>
      <c r="F29" s="213"/>
      <c r="G29" s="213"/>
      <c r="H29" s="213"/>
      <c r="I29" s="213"/>
      <c r="J29" s="213"/>
    </row>
    <row r="30" spans="1:10" s="16" customFormat="1" ht="32.25" thickBot="1" x14ac:dyDescent="0.3">
      <c r="A30" s="20" t="s">
        <v>165</v>
      </c>
      <c r="B30" s="20" t="s">
        <v>166</v>
      </c>
      <c r="C30" s="20" t="s">
        <v>167</v>
      </c>
      <c r="D30" s="20" t="s">
        <v>275</v>
      </c>
      <c r="E30" s="20" t="s">
        <v>169</v>
      </c>
      <c r="F30" s="20" t="s">
        <v>270</v>
      </c>
      <c r="G30" s="20" t="s">
        <v>168</v>
      </c>
      <c r="H30" s="20" t="s">
        <v>170</v>
      </c>
      <c r="I30" s="20" t="s">
        <v>171</v>
      </c>
      <c r="J30" s="20" t="s">
        <v>172</v>
      </c>
    </row>
    <row r="31" spans="1:10" x14ac:dyDescent="0.25">
      <c r="A31" s="215" t="s">
        <v>67</v>
      </c>
      <c r="B31" s="30" t="s">
        <v>186</v>
      </c>
      <c r="C31" s="30" t="s">
        <v>250</v>
      </c>
      <c r="D31" s="31">
        <v>6</v>
      </c>
      <c r="E31" s="32">
        <v>28889.359199999999</v>
      </c>
      <c r="F31" s="31">
        <v>2</v>
      </c>
      <c r="G31" s="32">
        <v>6910.79</v>
      </c>
      <c r="H31" s="31">
        <v>7.5</v>
      </c>
      <c r="I31" s="32">
        <v>36111.699000000001</v>
      </c>
      <c r="J31" s="33">
        <v>4814.8932000000004</v>
      </c>
    </row>
    <row r="32" spans="1:10" ht="15.75" thickBot="1" x14ac:dyDescent="0.3">
      <c r="A32" s="217"/>
      <c r="B32" s="38" t="s">
        <v>187</v>
      </c>
      <c r="C32" s="38" t="s">
        <v>250</v>
      </c>
      <c r="D32" s="39">
        <v>4.5</v>
      </c>
      <c r="E32" s="40">
        <v>21667.019400000001</v>
      </c>
      <c r="F32" s="39">
        <v>2</v>
      </c>
      <c r="G32" s="40">
        <v>14723.48</v>
      </c>
      <c r="H32" s="39">
        <v>5</v>
      </c>
      <c r="I32" s="40">
        <v>24074.466</v>
      </c>
      <c r="J32" s="41">
        <v>4814.8932000000004</v>
      </c>
    </row>
    <row r="33" spans="1:10" s="16" customFormat="1" x14ac:dyDescent="0.25">
      <c r="A33" s="47"/>
      <c r="B33" s="10"/>
      <c r="C33" s="10"/>
      <c r="D33" s="10"/>
      <c r="E33" s="10"/>
      <c r="F33" s="11"/>
      <c r="G33" s="12"/>
      <c r="H33" s="11"/>
      <c r="I33" s="12"/>
      <c r="J33" s="11"/>
    </row>
    <row r="34" spans="1:10" s="16" customFormat="1" ht="15.75" thickBot="1" x14ac:dyDescent="0.3">
      <c r="A34" s="48"/>
      <c r="B34" s="3"/>
      <c r="C34" s="3"/>
      <c r="D34" s="49"/>
      <c r="E34" s="49"/>
      <c r="F34" s="8"/>
      <c r="G34" s="5"/>
      <c r="H34" s="8"/>
      <c r="I34" s="5"/>
      <c r="J34" s="8"/>
    </row>
    <row r="35" spans="1:10" s="16" customFormat="1" ht="15.75" thickBot="1" x14ac:dyDescent="0.3">
      <c r="A35" s="213">
        <v>40604</v>
      </c>
      <c r="B35" s="213"/>
      <c r="C35" s="213"/>
      <c r="D35" s="213"/>
      <c r="E35" s="213"/>
      <c r="F35" s="213"/>
      <c r="G35" s="213"/>
      <c r="H35" s="213"/>
      <c r="I35" s="213"/>
      <c r="J35" s="213"/>
    </row>
    <row r="36" spans="1:10" s="16" customFormat="1" ht="15.75" thickBot="1" x14ac:dyDescent="0.3">
      <c r="A36" s="213" t="s">
        <v>155</v>
      </c>
      <c r="B36" s="213"/>
      <c r="C36" s="213"/>
      <c r="D36" s="213"/>
      <c r="E36" s="213"/>
      <c r="F36" s="213"/>
      <c r="G36" s="213"/>
      <c r="H36" s="213"/>
      <c r="I36" s="213"/>
      <c r="J36" s="213"/>
    </row>
    <row r="37" spans="1:10" s="16" customFormat="1" ht="32.25" thickBot="1" x14ac:dyDescent="0.3">
      <c r="A37" s="20" t="s">
        <v>165</v>
      </c>
      <c r="B37" s="20" t="s">
        <v>166</v>
      </c>
      <c r="C37" s="20" t="s">
        <v>167</v>
      </c>
      <c r="D37" s="20" t="s">
        <v>275</v>
      </c>
      <c r="E37" s="20" t="s">
        <v>169</v>
      </c>
      <c r="F37" s="20" t="s">
        <v>270</v>
      </c>
      <c r="G37" s="20" t="s">
        <v>168</v>
      </c>
      <c r="H37" s="20" t="s">
        <v>170</v>
      </c>
      <c r="I37" s="20" t="s">
        <v>171</v>
      </c>
      <c r="J37" s="20" t="s">
        <v>172</v>
      </c>
    </row>
    <row r="38" spans="1:10" x14ac:dyDescent="0.25">
      <c r="A38" s="215" t="s">
        <v>82</v>
      </c>
      <c r="B38" s="30" t="s">
        <v>188</v>
      </c>
      <c r="C38" s="30" t="s">
        <v>250</v>
      </c>
      <c r="D38" s="31">
        <v>14.499999999999998</v>
      </c>
      <c r="E38" s="32">
        <v>69815.951400000005</v>
      </c>
      <c r="F38" s="31">
        <v>1</v>
      </c>
      <c r="G38" s="32">
        <v>2552.02</v>
      </c>
      <c r="H38" s="31">
        <v>17.5</v>
      </c>
      <c r="I38" s="32">
        <v>84260.630999999994</v>
      </c>
      <c r="J38" s="33">
        <v>4814.8932000000004</v>
      </c>
    </row>
    <row r="39" spans="1:10" x14ac:dyDescent="0.25">
      <c r="A39" s="216"/>
      <c r="B39" s="34" t="s">
        <v>189</v>
      </c>
      <c r="C39" s="34" t="s">
        <v>250</v>
      </c>
      <c r="D39" s="35">
        <v>2.5</v>
      </c>
      <c r="E39" s="36">
        <v>12037.233</v>
      </c>
      <c r="F39" s="35">
        <v>0</v>
      </c>
      <c r="G39" s="36">
        <v>0</v>
      </c>
      <c r="H39" s="35">
        <v>3</v>
      </c>
      <c r="I39" s="36">
        <v>14444.679599999999</v>
      </c>
      <c r="J39" s="37">
        <v>4814.8932000000004</v>
      </c>
    </row>
    <row r="40" spans="1:10" ht="30" x14ac:dyDescent="0.25">
      <c r="A40" s="216"/>
      <c r="B40" s="34" t="s">
        <v>189</v>
      </c>
      <c r="C40" s="34" t="s">
        <v>258</v>
      </c>
      <c r="D40" s="35">
        <v>0</v>
      </c>
      <c r="E40" s="36">
        <v>0</v>
      </c>
      <c r="F40" s="35">
        <v>1</v>
      </c>
      <c r="G40" s="36">
        <v>4087.38</v>
      </c>
      <c r="H40" s="35">
        <v>0</v>
      </c>
      <c r="I40" s="36">
        <v>0</v>
      </c>
      <c r="J40" s="37">
        <v>5020.93</v>
      </c>
    </row>
    <row r="41" spans="1:10" ht="30" x14ac:dyDescent="0.25">
      <c r="A41" s="216"/>
      <c r="B41" s="34" t="s">
        <v>190</v>
      </c>
      <c r="C41" s="34" t="s">
        <v>250</v>
      </c>
      <c r="D41" s="35">
        <v>3.9999999999999996</v>
      </c>
      <c r="E41" s="36">
        <v>19259.572800000002</v>
      </c>
      <c r="F41" s="35">
        <v>0</v>
      </c>
      <c r="G41" s="36">
        <v>0</v>
      </c>
      <c r="H41" s="35">
        <v>4.5</v>
      </c>
      <c r="I41" s="36">
        <v>21667.019400000001</v>
      </c>
      <c r="J41" s="37">
        <v>4814.8932000000004</v>
      </c>
    </row>
    <row r="42" spans="1:10" ht="15.75" thickBot="1" x14ac:dyDescent="0.3">
      <c r="A42" s="216"/>
      <c r="B42" s="34" t="s">
        <v>191</v>
      </c>
      <c r="C42" s="34" t="s">
        <v>253</v>
      </c>
      <c r="D42" s="35">
        <v>3</v>
      </c>
      <c r="E42" s="36">
        <v>14507.043</v>
      </c>
      <c r="F42" s="35">
        <v>0</v>
      </c>
      <c r="G42" s="36">
        <v>0</v>
      </c>
      <c r="H42" s="35">
        <v>3.5000000000000004</v>
      </c>
      <c r="I42" s="36">
        <v>16924.883399999999</v>
      </c>
      <c r="J42" s="37">
        <v>4835.6809999999996</v>
      </c>
    </row>
    <row r="43" spans="1:10" x14ac:dyDescent="0.25">
      <c r="A43" s="215" t="s">
        <v>55</v>
      </c>
      <c r="B43" s="30" t="s">
        <v>192</v>
      </c>
      <c r="C43" s="30" t="s">
        <v>250</v>
      </c>
      <c r="D43" s="31">
        <v>1.5</v>
      </c>
      <c r="E43" s="32">
        <v>7222.3397999999997</v>
      </c>
      <c r="F43" s="31">
        <v>0</v>
      </c>
      <c r="G43" s="32">
        <v>0</v>
      </c>
      <c r="H43" s="31">
        <v>1.5</v>
      </c>
      <c r="I43" s="32">
        <v>7222.3397999999997</v>
      </c>
      <c r="J43" s="33">
        <v>4814.8932000000004</v>
      </c>
    </row>
    <row r="44" spans="1:10" x14ac:dyDescent="0.25">
      <c r="A44" s="216"/>
      <c r="B44" s="34" t="s">
        <v>192</v>
      </c>
      <c r="C44" s="34" t="s">
        <v>253</v>
      </c>
      <c r="D44" s="35">
        <v>5.5</v>
      </c>
      <c r="E44" s="36">
        <v>26596.245599999998</v>
      </c>
      <c r="F44" s="35">
        <v>11</v>
      </c>
      <c r="G44" s="36">
        <v>36884.61</v>
      </c>
      <c r="H44" s="35">
        <v>6.4999999999999991</v>
      </c>
      <c r="I44" s="36">
        <v>31431.9264</v>
      </c>
      <c r="J44" s="37">
        <v>4835.6809999999996</v>
      </c>
    </row>
    <row r="45" spans="1:10" x14ac:dyDescent="0.25">
      <c r="A45" s="216"/>
      <c r="B45" s="34" t="s">
        <v>193</v>
      </c>
      <c r="C45" s="34" t="s">
        <v>250</v>
      </c>
      <c r="D45" s="35">
        <v>1.5</v>
      </c>
      <c r="E45" s="36">
        <v>7222.3397999999997</v>
      </c>
      <c r="F45" s="35">
        <v>0</v>
      </c>
      <c r="G45" s="36">
        <v>0</v>
      </c>
      <c r="H45" s="35">
        <v>1.5</v>
      </c>
      <c r="I45" s="36">
        <v>7222.3397999999997</v>
      </c>
      <c r="J45" s="37">
        <v>4814.8932000000004</v>
      </c>
    </row>
    <row r="46" spans="1:10" x14ac:dyDescent="0.25">
      <c r="A46" s="216"/>
      <c r="B46" s="34" t="s">
        <v>193</v>
      </c>
      <c r="C46" s="34" t="s">
        <v>253</v>
      </c>
      <c r="D46" s="35">
        <v>6.4999999999999991</v>
      </c>
      <c r="E46" s="36">
        <v>31431.9264</v>
      </c>
      <c r="F46" s="35">
        <v>14</v>
      </c>
      <c r="G46" s="36">
        <v>72654.11</v>
      </c>
      <c r="H46" s="35">
        <v>7.5</v>
      </c>
      <c r="I46" s="36">
        <v>36267.607199999999</v>
      </c>
      <c r="J46" s="37">
        <v>4835.6809999999996</v>
      </c>
    </row>
    <row r="47" spans="1:10" x14ac:dyDescent="0.25">
      <c r="A47" s="216"/>
      <c r="B47" s="34" t="s">
        <v>194</v>
      </c>
      <c r="C47" s="34" t="s">
        <v>250</v>
      </c>
      <c r="D47" s="35">
        <v>2.5</v>
      </c>
      <c r="E47" s="36">
        <v>12037.233</v>
      </c>
      <c r="F47" s="35">
        <v>1</v>
      </c>
      <c r="G47" s="36">
        <v>6386.42</v>
      </c>
      <c r="H47" s="35">
        <v>3</v>
      </c>
      <c r="I47" s="36">
        <v>14444.679599999999</v>
      </c>
      <c r="J47" s="37">
        <v>4814.8932000000004</v>
      </c>
    </row>
    <row r="48" spans="1:10" ht="20.25" customHeight="1" thickBot="1" x14ac:dyDescent="0.3">
      <c r="A48" s="217"/>
      <c r="B48" s="38" t="s">
        <v>194</v>
      </c>
      <c r="C48" s="38" t="s">
        <v>253</v>
      </c>
      <c r="D48" s="39">
        <v>11</v>
      </c>
      <c r="E48" s="40">
        <v>53192.491199999997</v>
      </c>
      <c r="F48" s="39">
        <v>31</v>
      </c>
      <c r="G48" s="40">
        <v>149624.18</v>
      </c>
      <c r="H48" s="39">
        <v>12.999999999999998</v>
      </c>
      <c r="I48" s="40">
        <v>62863.852800000001</v>
      </c>
      <c r="J48" s="41">
        <v>4835.6809999999996</v>
      </c>
    </row>
    <row r="49" spans="1:10" s="16" customFormat="1" ht="20.25" customHeight="1" x14ac:dyDescent="0.25">
      <c r="A49" s="47"/>
      <c r="B49" s="10"/>
      <c r="C49" s="10"/>
      <c r="D49" s="10"/>
      <c r="E49" s="10"/>
      <c r="F49" s="11"/>
      <c r="G49" s="12"/>
      <c r="H49" s="11"/>
      <c r="I49" s="12"/>
      <c r="J49" s="11"/>
    </row>
    <row r="50" spans="1:10" s="16" customFormat="1" ht="20.25" customHeight="1" thickBot="1" x14ac:dyDescent="0.3">
      <c r="A50" s="48"/>
      <c r="B50" s="3"/>
      <c r="C50" s="3"/>
      <c r="D50" s="49"/>
      <c r="E50" s="49"/>
      <c r="F50" s="8"/>
      <c r="G50" s="5"/>
      <c r="H50" s="8"/>
      <c r="I50" s="5"/>
      <c r="J50" s="8"/>
    </row>
    <row r="51" spans="1:10" s="16" customFormat="1" ht="15.75" thickBot="1" x14ac:dyDescent="0.3">
      <c r="A51" s="213">
        <v>40604</v>
      </c>
      <c r="B51" s="213"/>
      <c r="C51" s="213"/>
      <c r="D51" s="213"/>
      <c r="E51" s="213"/>
      <c r="F51" s="213"/>
      <c r="G51" s="213"/>
      <c r="H51" s="213"/>
      <c r="I51" s="213"/>
      <c r="J51" s="213"/>
    </row>
    <row r="52" spans="1:10" s="16" customFormat="1" ht="15.75" thickBot="1" x14ac:dyDescent="0.3">
      <c r="A52" s="213" t="s">
        <v>156</v>
      </c>
      <c r="B52" s="213"/>
      <c r="C52" s="213"/>
      <c r="D52" s="213"/>
      <c r="E52" s="213"/>
      <c r="F52" s="213"/>
      <c r="G52" s="213"/>
      <c r="H52" s="213"/>
      <c r="I52" s="213"/>
      <c r="J52" s="213"/>
    </row>
    <row r="53" spans="1:10" s="16" customFormat="1" ht="32.25" thickBot="1" x14ac:dyDescent="0.3">
      <c r="A53" s="20" t="s">
        <v>165</v>
      </c>
      <c r="B53" s="20" t="s">
        <v>166</v>
      </c>
      <c r="C53" s="20" t="s">
        <v>167</v>
      </c>
      <c r="D53" s="20" t="s">
        <v>275</v>
      </c>
      <c r="E53" s="20" t="s">
        <v>169</v>
      </c>
      <c r="F53" s="20" t="s">
        <v>270</v>
      </c>
      <c r="G53" s="20" t="s">
        <v>168</v>
      </c>
      <c r="H53" s="20" t="s">
        <v>170</v>
      </c>
      <c r="I53" s="20" t="s">
        <v>171</v>
      </c>
      <c r="J53" s="20" t="s">
        <v>172</v>
      </c>
    </row>
    <row r="54" spans="1:10" x14ac:dyDescent="0.25">
      <c r="A54" s="215" t="s">
        <v>90</v>
      </c>
      <c r="B54" s="30" t="s">
        <v>195</v>
      </c>
      <c r="C54" s="30" t="s">
        <v>250</v>
      </c>
      <c r="D54" s="31">
        <v>11.5</v>
      </c>
      <c r="E54" s="32">
        <v>55371.271800000002</v>
      </c>
      <c r="F54" s="31">
        <v>10</v>
      </c>
      <c r="G54" s="32">
        <v>48246.400000000001</v>
      </c>
      <c r="H54" s="31">
        <v>13.5</v>
      </c>
      <c r="I54" s="32">
        <v>65001.058199999999</v>
      </c>
      <c r="J54" s="33">
        <v>4814.8932000000004</v>
      </c>
    </row>
    <row r="55" spans="1:10" x14ac:dyDescent="0.25">
      <c r="A55" s="216"/>
      <c r="B55" s="34" t="s">
        <v>196</v>
      </c>
      <c r="C55" s="34" t="s">
        <v>250</v>
      </c>
      <c r="D55" s="35">
        <v>7.9999999999999991</v>
      </c>
      <c r="E55" s="36">
        <v>38519.145600000003</v>
      </c>
      <c r="F55" s="35">
        <v>9</v>
      </c>
      <c r="G55" s="36">
        <v>45937.77</v>
      </c>
      <c r="H55" s="35">
        <v>9</v>
      </c>
      <c r="I55" s="36">
        <v>43334.038800000002</v>
      </c>
      <c r="J55" s="37">
        <v>4814.8932000000004</v>
      </c>
    </row>
    <row r="56" spans="1:10" x14ac:dyDescent="0.25">
      <c r="A56" s="216"/>
      <c r="B56" s="34" t="s">
        <v>197</v>
      </c>
      <c r="C56" s="34" t="s">
        <v>250</v>
      </c>
      <c r="D56" s="35">
        <v>1.9999999999999998</v>
      </c>
      <c r="E56" s="36">
        <v>9629.7864000000009</v>
      </c>
      <c r="F56" s="35">
        <v>0</v>
      </c>
      <c r="G56" s="36">
        <v>0</v>
      </c>
      <c r="H56" s="35">
        <v>1.9999999999999998</v>
      </c>
      <c r="I56" s="36">
        <v>9629.7864000000009</v>
      </c>
      <c r="J56" s="37">
        <v>4814.8932000000004</v>
      </c>
    </row>
    <row r="57" spans="1:10" ht="15.75" thickBot="1" x14ac:dyDescent="0.3">
      <c r="A57" s="217"/>
      <c r="B57" s="38" t="s">
        <v>197</v>
      </c>
      <c r="C57" s="38" t="s">
        <v>251</v>
      </c>
      <c r="D57" s="39">
        <v>3</v>
      </c>
      <c r="E57" s="40">
        <v>14447.211600000001</v>
      </c>
      <c r="F57" s="39">
        <v>0</v>
      </c>
      <c r="G57" s="40">
        <v>0</v>
      </c>
      <c r="H57" s="39">
        <v>3.5000000000000004</v>
      </c>
      <c r="I57" s="40">
        <v>16855.080000000002</v>
      </c>
      <c r="J57" s="41">
        <v>4815.7371000000003</v>
      </c>
    </row>
    <row r="58" spans="1:10" s="16" customFormat="1" x14ac:dyDescent="0.25">
      <c r="A58" s="47"/>
      <c r="B58" s="10"/>
      <c r="C58" s="10"/>
      <c r="D58" s="10"/>
      <c r="E58" s="10"/>
      <c r="F58" s="11"/>
      <c r="G58" s="12"/>
      <c r="H58" s="11"/>
      <c r="I58" s="12"/>
      <c r="J58" s="12"/>
    </row>
    <row r="59" spans="1:10" s="16" customFormat="1" ht="15.75" thickBot="1" x14ac:dyDescent="0.3">
      <c r="A59" s="48"/>
      <c r="B59" s="3"/>
      <c r="C59" s="3"/>
      <c r="D59" s="49"/>
      <c r="E59" s="49"/>
      <c r="F59" s="8"/>
      <c r="G59" s="5"/>
      <c r="H59" s="8"/>
      <c r="I59" s="5"/>
      <c r="J59" s="8"/>
    </row>
    <row r="60" spans="1:10" s="16" customFormat="1" ht="15.75" thickBot="1" x14ac:dyDescent="0.3">
      <c r="A60" s="213">
        <v>40604</v>
      </c>
      <c r="B60" s="213"/>
      <c r="C60" s="213"/>
      <c r="D60" s="213"/>
      <c r="E60" s="213"/>
      <c r="F60" s="213"/>
      <c r="G60" s="213"/>
      <c r="H60" s="213"/>
      <c r="I60" s="213"/>
      <c r="J60" s="213"/>
    </row>
    <row r="61" spans="1:10" s="16" customFormat="1" ht="15.75" thickBot="1" x14ac:dyDescent="0.3">
      <c r="A61" s="213" t="s">
        <v>157</v>
      </c>
      <c r="B61" s="213"/>
      <c r="C61" s="213"/>
      <c r="D61" s="213"/>
      <c r="E61" s="213"/>
      <c r="F61" s="213"/>
      <c r="G61" s="213"/>
      <c r="H61" s="213"/>
      <c r="I61" s="213"/>
      <c r="J61" s="213"/>
    </row>
    <row r="62" spans="1:10" s="16" customFormat="1" ht="32.25" thickBot="1" x14ac:dyDescent="0.3">
      <c r="A62" s="20" t="s">
        <v>165</v>
      </c>
      <c r="B62" s="20" t="s">
        <v>166</v>
      </c>
      <c r="C62" s="20" t="s">
        <v>167</v>
      </c>
      <c r="D62" s="20" t="s">
        <v>275</v>
      </c>
      <c r="E62" s="20" t="s">
        <v>169</v>
      </c>
      <c r="F62" s="20" t="s">
        <v>270</v>
      </c>
      <c r="G62" s="20" t="s">
        <v>168</v>
      </c>
      <c r="H62" s="20" t="s">
        <v>170</v>
      </c>
      <c r="I62" s="20" t="s">
        <v>171</v>
      </c>
      <c r="J62" s="20" t="s">
        <v>172</v>
      </c>
    </row>
    <row r="63" spans="1:10" x14ac:dyDescent="0.25">
      <c r="A63" s="215" t="s">
        <v>71</v>
      </c>
      <c r="B63" s="30" t="s">
        <v>198</v>
      </c>
      <c r="C63" s="30" t="s">
        <v>250</v>
      </c>
      <c r="D63" s="31">
        <v>0.99999999999999989</v>
      </c>
      <c r="E63" s="32">
        <v>4814.8932000000004</v>
      </c>
      <c r="F63" s="31">
        <v>0</v>
      </c>
      <c r="G63" s="32">
        <v>0</v>
      </c>
      <c r="H63" s="31">
        <v>1.5</v>
      </c>
      <c r="I63" s="32">
        <v>7222.3397999999997</v>
      </c>
      <c r="J63" s="33">
        <v>4814.8932000000004</v>
      </c>
    </row>
    <row r="64" spans="1:10" x14ac:dyDescent="0.25">
      <c r="A64" s="216"/>
      <c r="B64" s="34" t="s">
        <v>198</v>
      </c>
      <c r="C64" s="34" t="s">
        <v>261</v>
      </c>
      <c r="D64" s="35">
        <v>0.99999999999999989</v>
      </c>
      <c r="E64" s="36">
        <v>4401.6714000000002</v>
      </c>
      <c r="F64" s="35">
        <v>0</v>
      </c>
      <c r="G64" s="36">
        <v>0</v>
      </c>
      <c r="H64" s="35">
        <v>0.99999999999999989</v>
      </c>
      <c r="I64" s="36">
        <v>4401.6714000000002</v>
      </c>
      <c r="J64" s="37">
        <v>4401.6716999999999</v>
      </c>
    </row>
    <row r="65" spans="1:10" x14ac:dyDescent="0.25">
      <c r="A65" s="216"/>
      <c r="B65" s="34" t="s">
        <v>199</v>
      </c>
      <c r="C65" s="34" t="s">
        <v>250</v>
      </c>
      <c r="D65" s="35">
        <v>2.5</v>
      </c>
      <c r="E65" s="36">
        <v>12037.233</v>
      </c>
      <c r="F65" s="35">
        <v>1</v>
      </c>
      <c r="G65" s="36">
        <v>4358.7700000000004</v>
      </c>
      <c r="H65" s="35">
        <v>3</v>
      </c>
      <c r="I65" s="36">
        <v>14444.679599999999</v>
      </c>
      <c r="J65" s="37">
        <v>4814.8932000000004</v>
      </c>
    </row>
    <row r="66" spans="1:10" x14ac:dyDescent="0.25">
      <c r="A66" s="216"/>
      <c r="B66" s="34" t="s">
        <v>199</v>
      </c>
      <c r="C66" s="34" t="s">
        <v>261</v>
      </c>
      <c r="D66" s="35">
        <v>3.9999999999999996</v>
      </c>
      <c r="E66" s="36">
        <v>17606.686799999999</v>
      </c>
      <c r="F66" s="35">
        <v>0</v>
      </c>
      <c r="G66" s="36">
        <v>0</v>
      </c>
      <c r="H66" s="35">
        <v>4.5</v>
      </c>
      <c r="I66" s="36">
        <v>19807.522799999999</v>
      </c>
      <c r="J66" s="37">
        <v>4401.6716999999999</v>
      </c>
    </row>
    <row r="67" spans="1:10" x14ac:dyDescent="0.25">
      <c r="A67" s="216"/>
      <c r="B67" s="34" t="s">
        <v>200</v>
      </c>
      <c r="C67" s="34" t="s">
        <v>250</v>
      </c>
      <c r="D67" s="35">
        <v>2.5</v>
      </c>
      <c r="E67" s="36">
        <v>12037.233</v>
      </c>
      <c r="F67" s="35">
        <v>0</v>
      </c>
      <c r="G67" s="36">
        <v>0</v>
      </c>
      <c r="H67" s="35">
        <v>3</v>
      </c>
      <c r="I67" s="36">
        <v>14444.679599999999</v>
      </c>
      <c r="J67" s="37">
        <v>4814.8932000000004</v>
      </c>
    </row>
    <row r="68" spans="1:10" x14ac:dyDescent="0.25">
      <c r="A68" s="216"/>
      <c r="B68" s="34" t="s">
        <v>200</v>
      </c>
      <c r="C68" s="34" t="s">
        <v>261</v>
      </c>
      <c r="D68" s="35">
        <v>0.99999999999999989</v>
      </c>
      <c r="E68" s="36">
        <v>4401.6714000000002</v>
      </c>
      <c r="F68" s="35">
        <v>0</v>
      </c>
      <c r="G68" s="36">
        <v>0</v>
      </c>
      <c r="H68" s="35">
        <v>0.99999999999999989</v>
      </c>
      <c r="I68" s="36">
        <v>4401.6714000000002</v>
      </c>
      <c r="J68" s="37">
        <v>4401.6716999999999</v>
      </c>
    </row>
    <row r="69" spans="1:10" x14ac:dyDescent="0.25">
      <c r="A69" s="216"/>
      <c r="B69" s="34" t="s">
        <v>201</v>
      </c>
      <c r="C69" s="34" t="s">
        <v>250</v>
      </c>
      <c r="D69" s="35">
        <v>0.99999999999999989</v>
      </c>
      <c r="E69" s="36">
        <v>4814.8932000000004</v>
      </c>
      <c r="F69" s="35">
        <v>0</v>
      </c>
      <c r="G69" s="36">
        <v>0</v>
      </c>
      <c r="H69" s="35">
        <v>0.99999999999999989</v>
      </c>
      <c r="I69" s="36">
        <v>4814.8932000000004</v>
      </c>
      <c r="J69" s="37">
        <v>4814.8932000000004</v>
      </c>
    </row>
    <row r="70" spans="1:10" x14ac:dyDescent="0.25">
      <c r="A70" s="216"/>
      <c r="B70" s="34" t="s">
        <v>201</v>
      </c>
      <c r="C70" s="34" t="s">
        <v>261</v>
      </c>
      <c r="D70" s="35">
        <v>1.9999999999999998</v>
      </c>
      <c r="E70" s="36">
        <v>8803.3433999999997</v>
      </c>
      <c r="F70" s="35">
        <v>0</v>
      </c>
      <c r="G70" s="36">
        <v>0</v>
      </c>
      <c r="H70" s="35">
        <v>2.5</v>
      </c>
      <c r="I70" s="36">
        <v>11004.179400000001</v>
      </c>
      <c r="J70" s="37">
        <v>4401.6716999999999</v>
      </c>
    </row>
    <row r="71" spans="1:10" x14ac:dyDescent="0.25">
      <c r="A71" s="216"/>
      <c r="B71" s="34" t="s">
        <v>202</v>
      </c>
      <c r="C71" s="34" t="s">
        <v>250</v>
      </c>
      <c r="D71" s="35">
        <v>0.99999999999999989</v>
      </c>
      <c r="E71" s="36">
        <v>4814.8932000000004</v>
      </c>
      <c r="F71" s="35">
        <v>1</v>
      </c>
      <c r="G71" s="36">
        <v>4293.29</v>
      </c>
      <c r="H71" s="35">
        <v>0.99999999999999989</v>
      </c>
      <c r="I71" s="36">
        <v>4814.8932000000004</v>
      </c>
      <c r="J71" s="37">
        <v>4814.8932000000004</v>
      </c>
    </row>
    <row r="72" spans="1:10" x14ac:dyDescent="0.25">
      <c r="A72" s="216"/>
      <c r="B72" s="34" t="s">
        <v>202</v>
      </c>
      <c r="C72" s="34" t="s">
        <v>261</v>
      </c>
      <c r="D72" s="35">
        <v>1.5</v>
      </c>
      <c r="E72" s="36">
        <v>6602.5074000000004</v>
      </c>
      <c r="F72" s="35">
        <v>0</v>
      </c>
      <c r="G72" s="36">
        <v>0</v>
      </c>
      <c r="H72" s="35">
        <v>1.9999999999999998</v>
      </c>
      <c r="I72" s="36">
        <v>8803.3433999999997</v>
      </c>
      <c r="J72" s="37">
        <v>4401.6716999999999</v>
      </c>
    </row>
    <row r="73" spans="1:10" x14ac:dyDescent="0.25">
      <c r="A73" s="216"/>
      <c r="B73" s="34" t="s">
        <v>203</v>
      </c>
      <c r="C73" s="34" t="s">
        <v>250</v>
      </c>
      <c r="D73" s="35">
        <v>0.99999999999999989</v>
      </c>
      <c r="E73" s="36">
        <v>4814.8932000000004</v>
      </c>
      <c r="F73" s="35">
        <v>0</v>
      </c>
      <c r="G73" s="36">
        <v>0</v>
      </c>
      <c r="H73" s="35">
        <v>1.5</v>
      </c>
      <c r="I73" s="36">
        <v>7222.3397999999997</v>
      </c>
      <c r="J73" s="37">
        <v>4814.8932000000004</v>
      </c>
    </row>
    <row r="74" spans="1:10" x14ac:dyDescent="0.25">
      <c r="A74" s="216"/>
      <c r="B74" s="34" t="s">
        <v>203</v>
      </c>
      <c r="C74" s="34" t="s">
        <v>261</v>
      </c>
      <c r="D74" s="35">
        <v>0.99999999999999989</v>
      </c>
      <c r="E74" s="36">
        <v>4401.6714000000002</v>
      </c>
      <c r="F74" s="35">
        <v>0</v>
      </c>
      <c r="G74" s="36">
        <v>0</v>
      </c>
      <c r="H74" s="35">
        <v>0.99999999999999989</v>
      </c>
      <c r="I74" s="36">
        <v>4401.6714000000002</v>
      </c>
      <c r="J74" s="37">
        <v>4401.6716999999999</v>
      </c>
    </row>
    <row r="75" spans="1:10" x14ac:dyDescent="0.25">
      <c r="A75" s="216"/>
      <c r="B75" s="34" t="s">
        <v>204</v>
      </c>
      <c r="C75" s="34" t="s">
        <v>261</v>
      </c>
      <c r="D75" s="35">
        <v>1.9999999999999998</v>
      </c>
      <c r="E75" s="36">
        <v>8803.3433999999997</v>
      </c>
      <c r="F75" s="35">
        <v>0</v>
      </c>
      <c r="G75" s="36">
        <v>0</v>
      </c>
      <c r="H75" s="35">
        <v>2.5</v>
      </c>
      <c r="I75" s="36">
        <v>11004.179400000001</v>
      </c>
      <c r="J75" s="37">
        <v>4401.6716999999999</v>
      </c>
    </row>
    <row r="76" spans="1:10" x14ac:dyDescent="0.25">
      <c r="A76" s="216"/>
      <c r="B76" s="34" t="s">
        <v>205</v>
      </c>
      <c r="C76" s="34" t="s">
        <v>250</v>
      </c>
      <c r="D76" s="35">
        <v>4.5</v>
      </c>
      <c r="E76" s="36">
        <v>21667.019400000001</v>
      </c>
      <c r="F76" s="35">
        <v>1</v>
      </c>
      <c r="G76" s="36">
        <v>6593.04</v>
      </c>
      <c r="H76" s="35">
        <v>5.5</v>
      </c>
      <c r="I76" s="36">
        <v>26481.9126</v>
      </c>
      <c r="J76" s="37">
        <v>4814.8932000000004</v>
      </c>
    </row>
    <row r="77" spans="1:10" ht="15.75" thickBot="1" x14ac:dyDescent="0.3">
      <c r="A77" s="217"/>
      <c r="B77" s="38" t="s">
        <v>205</v>
      </c>
      <c r="C77" s="38" t="s">
        <v>261</v>
      </c>
      <c r="D77" s="39">
        <v>7.0000000000000009</v>
      </c>
      <c r="E77" s="40">
        <v>30811.7022</v>
      </c>
      <c r="F77" s="39">
        <v>0</v>
      </c>
      <c r="G77" s="40">
        <v>0</v>
      </c>
      <c r="H77" s="39">
        <v>7.9999999999999991</v>
      </c>
      <c r="I77" s="40">
        <v>35213.373599999999</v>
      </c>
      <c r="J77" s="41">
        <v>4401.6716999999999</v>
      </c>
    </row>
    <row r="78" spans="1:10" s="16" customFormat="1" x14ac:dyDescent="0.25">
      <c r="A78" s="47"/>
      <c r="B78" s="10"/>
      <c r="C78" s="10"/>
      <c r="D78" s="10"/>
      <c r="E78" s="10"/>
      <c r="F78" s="11"/>
      <c r="G78" s="12"/>
      <c r="H78" s="11"/>
      <c r="I78" s="12"/>
      <c r="J78" s="11"/>
    </row>
    <row r="79" spans="1:10" s="16" customFormat="1" ht="15.75" thickBot="1" x14ac:dyDescent="0.3">
      <c r="A79" s="48"/>
      <c r="B79" s="3"/>
      <c r="C79" s="3"/>
      <c r="D79" s="49"/>
      <c r="E79" s="49"/>
      <c r="F79" s="8"/>
      <c r="G79" s="5"/>
      <c r="H79" s="8"/>
      <c r="I79" s="5"/>
      <c r="J79" s="8"/>
    </row>
    <row r="80" spans="1:10" s="16" customFormat="1" ht="15.75" thickBot="1" x14ac:dyDescent="0.3">
      <c r="A80" s="213">
        <v>40604</v>
      </c>
      <c r="B80" s="213"/>
      <c r="C80" s="213"/>
      <c r="D80" s="213"/>
      <c r="E80" s="213"/>
      <c r="F80" s="213"/>
      <c r="G80" s="213"/>
      <c r="H80" s="213"/>
      <c r="I80" s="213"/>
      <c r="J80" s="213"/>
    </row>
    <row r="81" spans="1:10" s="16" customFormat="1" ht="15.75" thickBot="1" x14ac:dyDescent="0.3">
      <c r="A81" s="213" t="s">
        <v>158</v>
      </c>
      <c r="B81" s="213"/>
      <c r="C81" s="213"/>
      <c r="D81" s="213"/>
      <c r="E81" s="213"/>
      <c r="F81" s="213"/>
      <c r="G81" s="213"/>
      <c r="H81" s="213"/>
      <c r="I81" s="213"/>
      <c r="J81" s="213"/>
    </row>
    <row r="82" spans="1:10" s="16" customFormat="1" ht="32.25" thickBot="1" x14ac:dyDescent="0.3">
      <c r="A82" s="20" t="s">
        <v>165</v>
      </c>
      <c r="B82" s="20" t="s">
        <v>166</v>
      </c>
      <c r="C82" s="20" t="s">
        <v>167</v>
      </c>
      <c r="D82" s="20" t="s">
        <v>275</v>
      </c>
      <c r="E82" s="20" t="s">
        <v>169</v>
      </c>
      <c r="F82" s="20" t="s">
        <v>270</v>
      </c>
      <c r="G82" s="20" t="s">
        <v>168</v>
      </c>
      <c r="H82" s="20" t="s">
        <v>170</v>
      </c>
      <c r="I82" s="20" t="s">
        <v>171</v>
      </c>
      <c r="J82" s="20" t="s">
        <v>172</v>
      </c>
    </row>
    <row r="83" spans="1:10" x14ac:dyDescent="0.25">
      <c r="A83" s="215" t="s">
        <v>51</v>
      </c>
      <c r="B83" s="30" t="s">
        <v>206</v>
      </c>
      <c r="C83" s="30" t="s">
        <v>250</v>
      </c>
      <c r="D83" s="31">
        <v>0</v>
      </c>
      <c r="E83" s="32">
        <v>0</v>
      </c>
      <c r="F83" s="31">
        <v>2</v>
      </c>
      <c r="G83" s="32">
        <v>8265.01</v>
      </c>
      <c r="H83" s="31">
        <v>0</v>
      </c>
      <c r="I83" s="32">
        <v>0</v>
      </c>
      <c r="J83" s="33">
        <v>4814.8932000000004</v>
      </c>
    </row>
    <row r="84" spans="1:10" x14ac:dyDescent="0.25">
      <c r="A84" s="216"/>
      <c r="B84" s="34" t="s">
        <v>206</v>
      </c>
      <c r="C84" s="34" t="s">
        <v>267</v>
      </c>
      <c r="D84" s="35">
        <v>7.0000000000000009</v>
      </c>
      <c r="E84" s="36">
        <v>32208.5736</v>
      </c>
      <c r="F84" s="35">
        <v>0</v>
      </c>
      <c r="G84" s="36">
        <v>0</v>
      </c>
      <c r="H84" s="35">
        <v>7.9999999999999991</v>
      </c>
      <c r="I84" s="36">
        <v>36809.7984</v>
      </c>
      <c r="J84" s="37">
        <v>4601.2248</v>
      </c>
    </row>
    <row r="85" spans="1:10" ht="30" x14ac:dyDescent="0.25">
      <c r="A85" s="216"/>
      <c r="B85" s="34" t="s">
        <v>206</v>
      </c>
      <c r="C85" s="34" t="s">
        <v>264</v>
      </c>
      <c r="D85" s="35">
        <v>5</v>
      </c>
      <c r="E85" s="36">
        <v>21365.7408</v>
      </c>
      <c r="F85" s="35">
        <v>0</v>
      </c>
      <c r="G85" s="36">
        <v>0</v>
      </c>
      <c r="H85" s="35">
        <v>6</v>
      </c>
      <c r="I85" s="36">
        <v>25638.889200000001</v>
      </c>
      <c r="J85" s="37">
        <v>4273.1481999999996</v>
      </c>
    </row>
    <row r="86" spans="1:10" x14ac:dyDescent="0.25">
      <c r="A86" s="216"/>
      <c r="B86" s="34" t="s">
        <v>207</v>
      </c>
      <c r="C86" s="34" t="s">
        <v>250</v>
      </c>
      <c r="D86" s="35">
        <v>3.5000000000000004</v>
      </c>
      <c r="E86" s="36">
        <v>16852.126199999999</v>
      </c>
      <c r="F86" s="35">
        <v>0</v>
      </c>
      <c r="G86" s="36">
        <v>0</v>
      </c>
      <c r="H86" s="35">
        <v>3.9999999999999996</v>
      </c>
      <c r="I86" s="36">
        <v>19259.572800000002</v>
      </c>
      <c r="J86" s="37">
        <v>4814.8932000000004</v>
      </c>
    </row>
    <row r="87" spans="1:10" x14ac:dyDescent="0.25">
      <c r="A87" s="216"/>
      <c r="B87" s="34" t="s">
        <v>207</v>
      </c>
      <c r="C87" s="34" t="s">
        <v>254</v>
      </c>
      <c r="D87" s="35">
        <v>5.5</v>
      </c>
      <c r="E87" s="36">
        <v>28688.580600000001</v>
      </c>
      <c r="F87" s="35">
        <v>0</v>
      </c>
      <c r="G87" s="36">
        <v>0</v>
      </c>
      <c r="H87" s="35">
        <v>6.4999999999999991</v>
      </c>
      <c r="I87" s="36">
        <v>33904.686600000001</v>
      </c>
      <c r="J87" s="37">
        <v>5216.1055999999999</v>
      </c>
    </row>
    <row r="88" spans="1:10" x14ac:dyDescent="0.25">
      <c r="A88" s="216"/>
      <c r="B88" s="34" t="s">
        <v>208</v>
      </c>
      <c r="C88" s="34" t="s">
        <v>267</v>
      </c>
      <c r="D88" s="35">
        <v>1.5</v>
      </c>
      <c r="E88" s="36">
        <v>6901.8371999999999</v>
      </c>
      <c r="F88" s="35">
        <v>0</v>
      </c>
      <c r="G88" s="36">
        <v>0</v>
      </c>
      <c r="H88" s="35">
        <v>1.9999999999999998</v>
      </c>
      <c r="I88" s="36">
        <v>9202.4495999999999</v>
      </c>
      <c r="J88" s="37">
        <v>4601.2248</v>
      </c>
    </row>
    <row r="89" spans="1:10" ht="30.75" thickBot="1" x14ac:dyDescent="0.3">
      <c r="A89" s="217"/>
      <c r="B89" s="38" t="s">
        <v>208</v>
      </c>
      <c r="C89" s="38" t="s">
        <v>264</v>
      </c>
      <c r="D89" s="39">
        <v>0.99999999999999989</v>
      </c>
      <c r="E89" s="40">
        <v>4273.1484</v>
      </c>
      <c r="F89" s="39">
        <v>0</v>
      </c>
      <c r="G89" s="40">
        <v>0</v>
      </c>
      <c r="H89" s="39">
        <v>0.99999999999999989</v>
      </c>
      <c r="I89" s="40">
        <v>4273.1484</v>
      </c>
      <c r="J89" s="41">
        <v>4273.1481999999996</v>
      </c>
    </row>
    <row r="90" spans="1:10" s="16" customFormat="1" x14ac:dyDescent="0.25">
      <c r="A90" s="47"/>
      <c r="B90" s="10"/>
      <c r="C90" s="10"/>
      <c r="D90" s="10"/>
      <c r="E90" s="10"/>
      <c r="F90" s="11"/>
      <c r="G90" s="12"/>
      <c r="H90" s="11"/>
      <c r="I90" s="12"/>
      <c r="J90" s="11"/>
    </row>
    <row r="91" spans="1:10" s="16" customFormat="1" ht="15.75" thickBot="1" x14ac:dyDescent="0.3">
      <c r="A91" s="48"/>
      <c r="B91" s="3"/>
      <c r="C91" s="3"/>
      <c r="D91" s="49"/>
      <c r="E91" s="49"/>
      <c r="F91" s="8"/>
      <c r="G91" s="5"/>
      <c r="H91" s="8"/>
      <c r="I91" s="5"/>
      <c r="J91" s="8"/>
    </row>
    <row r="92" spans="1:10" s="16" customFormat="1" ht="15.75" thickBot="1" x14ac:dyDescent="0.3">
      <c r="A92" s="213">
        <v>40604</v>
      </c>
      <c r="B92" s="213"/>
      <c r="C92" s="213"/>
      <c r="D92" s="213"/>
      <c r="E92" s="213"/>
      <c r="F92" s="213"/>
      <c r="G92" s="213"/>
      <c r="H92" s="213"/>
      <c r="I92" s="213"/>
      <c r="J92" s="213"/>
    </row>
    <row r="93" spans="1:10" s="16" customFormat="1" ht="15.75" thickBot="1" x14ac:dyDescent="0.3">
      <c r="A93" s="213" t="s">
        <v>159</v>
      </c>
      <c r="B93" s="213"/>
      <c r="C93" s="213"/>
      <c r="D93" s="213"/>
      <c r="E93" s="213"/>
      <c r="F93" s="213"/>
      <c r="G93" s="213"/>
      <c r="H93" s="213"/>
      <c r="I93" s="213"/>
      <c r="J93" s="213"/>
    </row>
    <row r="94" spans="1:10" s="16" customFormat="1" ht="32.25" thickBot="1" x14ac:dyDescent="0.3">
      <c r="A94" s="20" t="s">
        <v>165</v>
      </c>
      <c r="B94" s="20" t="s">
        <v>166</v>
      </c>
      <c r="C94" s="20" t="s">
        <v>167</v>
      </c>
      <c r="D94" s="20" t="s">
        <v>275</v>
      </c>
      <c r="E94" s="20" t="s">
        <v>169</v>
      </c>
      <c r="F94" s="20" t="s">
        <v>270</v>
      </c>
      <c r="G94" s="20" t="s">
        <v>168</v>
      </c>
      <c r="H94" s="20" t="s">
        <v>170</v>
      </c>
      <c r="I94" s="20" t="s">
        <v>171</v>
      </c>
      <c r="J94" s="20" t="s">
        <v>172</v>
      </c>
    </row>
    <row r="95" spans="1:10" x14ac:dyDescent="0.25">
      <c r="A95" s="215" t="s">
        <v>69</v>
      </c>
      <c r="B95" s="30" t="s">
        <v>209</v>
      </c>
      <c r="C95" s="30" t="s">
        <v>261</v>
      </c>
      <c r="D95" s="31">
        <v>8.5</v>
      </c>
      <c r="E95" s="32">
        <v>37414.209600000002</v>
      </c>
      <c r="F95" s="31">
        <v>3</v>
      </c>
      <c r="G95" s="32">
        <v>21280.5</v>
      </c>
      <c r="H95" s="31">
        <v>10</v>
      </c>
      <c r="I95" s="32">
        <v>44016.716999999997</v>
      </c>
      <c r="J95" s="33">
        <v>4401.6716999999999</v>
      </c>
    </row>
    <row r="96" spans="1:10" x14ac:dyDescent="0.25">
      <c r="A96" s="216"/>
      <c r="B96" s="34" t="s">
        <v>210</v>
      </c>
      <c r="C96" s="34" t="s">
        <v>261</v>
      </c>
      <c r="D96" s="35">
        <v>1.5</v>
      </c>
      <c r="E96" s="36">
        <v>6602.5074000000004</v>
      </c>
      <c r="F96" s="35">
        <v>0</v>
      </c>
      <c r="G96" s="36">
        <v>0</v>
      </c>
      <c r="H96" s="35">
        <v>1.9999999999999998</v>
      </c>
      <c r="I96" s="36">
        <v>8803.3433999999997</v>
      </c>
      <c r="J96" s="37">
        <v>4401.6716999999999</v>
      </c>
    </row>
    <row r="97" spans="1:10" x14ac:dyDescent="0.25">
      <c r="A97" s="216"/>
      <c r="B97" s="34" t="s">
        <v>211</v>
      </c>
      <c r="C97" s="34" t="s">
        <v>261</v>
      </c>
      <c r="D97" s="35">
        <v>2.5</v>
      </c>
      <c r="E97" s="36">
        <v>11004.179400000001</v>
      </c>
      <c r="F97" s="35">
        <v>1</v>
      </c>
      <c r="G97" s="36">
        <v>1890.97</v>
      </c>
      <c r="H97" s="35">
        <v>3</v>
      </c>
      <c r="I97" s="36">
        <v>13205.014800000001</v>
      </c>
      <c r="J97" s="37">
        <v>4401.6716999999999</v>
      </c>
    </row>
    <row r="98" spans="1:10" x14ac:dyDescent="0.25">
      <c r="A98" s="216"/>
      <c r="B98" s="34" t="s">
        <v>212</v>
      </c>
      <c r="C98" s="34" t="s">
        <v>261</v>
      </c>
      <c r="D98" s="35">
        <v>9.5</v>
      </c>
      <c r="E98" s="36">
        <v>41815.881000000001</v>
      </c>
      <c r="F98" s="35">
        <v>11</v>
      </c>
      <c r="G98" s="36">
        <v>57113.69</v>
      </c>
      <c r="H98" s="35">
        <v>11.5</v>
      </c>
      <c r="I98" s="36">
        <v>50619.224399999999</v>
      </c>
      <c r="J98" s="37">
        <v>4401.6716999999999</v>
      </c>
    </row>
    <row r="99" spans="1:10" x14ac:dyDescent="0.25">
      <c r="A99" s="216"/>
      <c r="B99" s="34" t="s">
        <v>213</v>
      </c>
      <c r="C99" s="34" t="s">
        <v>261</v>
      </c>
      <c r="D99" s="35">
        <v>3.9999999999999996</v>
      </c>
      <c r="E99" s="36">
        <v>17606.686799999999</v>
      </c>
      <c r="F99" s="35">
        <v>1</v>
      </c>
      <c r="G99" s="36">
        <v>2614.2399999999998</v>
      </c>
      <c r="H99" s="35">
        <v>4.5</v>
      </c>
      <c r="I99" s="36">
        <v>19807.522799999999</v>
      </c>
      <c r="J99" s="37">
        <v>4401.6716999999999</v>
      </c>
    </row>
    <row r="100" spans="1:10" x14ac:dyDescent="0.25">
      <c r="A100" s="216"/>
      <c r="B100" s="34" t="s">
        <v>214</v>
      </c>
      <c r="C100" s="34" t="s">
        <v>261</v>
      </c>
      <c r="D100" s="35">
        <v>15.999999999999998</v>
      </c>
      <c r="E100" s="36">
        <v>70426.747199999998</v>
      </c>
      <c r="F100" s="35">
        <v>32</v>
      </c>
      <c r="G100" s="36">
        <v>162893.34</v>
      </c>
      <c r="H100" s="35">
        <v>19</v>
      </c>
      <c r="I100" s="36">
        <v>83631.762600000002</v>
      </c>
      <c r="J100" s="37">
        <v>4401.6716999999999</v>
      </c>
    </row>
    <row r="101" spans="1:10" x14ac:dyDescent="0.25">
      <c r="A101" s="216"/>
      <c r="B101" s="34" t="s">
        <v>215</v>
      </c>
      <c r="C101" s="34" t="s">
        <v>261</v>
      </c>
      <c r="D101" s="35">
        <v>5</v>
      </c>
      <c r="E101" s="36">
        <v>22008.358199999999</v>
      </c>
      <c r="F101" s="35">
        <v>0</v>
      </c>
      <c r="G101" s="36">
        <v>0</v>
      </c>
      <c r="H101" s="35">
        <v>6</v>
      </c>
      <c r="I101" s="36">
        <v>26410.030200000001</v>
      </c>
      <c r="J101" s="37">
        <v>4401.6716999999999</v>
      </c>
    </row>
    <row r="102" spans="1:10" x14ac:dyDescent="0.25">
      <c r="A102" s="216"/>
      <c r="B102" s="34" t="s">
        <v>216</v>
      </c>
      <c r="C102" s="34" t="s">
        <v>261</v>
      </c>
      <c r="D102" s="35">
        <v>7.5</v>
      </c>
      <c r="E102" s="36">
        <v>33012.537600000003</v>
      </c>
      <c r="F102" s="35">
        <v>5</v>
      </c>
      <c r="G102" s="36">
        <v>26346.04</v>
      </c>
      <c r="H102" s="35">
        <v>8.5</v>
      </c>
      <c r="I102" s="36">
        <v>37414.209600000002</v>
      </c>
      <c r="J102" s="37">
        <v>4401.6716999999999</v>
      </c>
    </row>
    <row r="103" spans="1:10" ht="15.75" thickBot="1" x14ac:dyDescent="0.3">
      <c r="A103" s="217"/>
      <c r="B103" s="38" t="s">
        <v>217</v>
      </c>
      <c r="C103" s="38" t="s">
        <v>261</v>
      </c>
      <c r="D103" s="39">
        <v>1.9999999999999998</v>
      </c>
      <c r="E103" s="40">
        <v>8803.3433999999997</v>
      </c>
      <c r="F103" s="39">
        <v>1</v>
      </c>
      <c r="G103" s="40">
        <v>3891.93</v>
      </c>
      <c r="H103" s="39">
        <v>2.5</v>
      </c>
      <c r="I103" s="40">
        <v>11004.179400000001</v>
      </c>
      <c r="J103" s="41">
        <v>4401.6716999999999</v>
      </c>
    </row>
    <row r="104" spans="1:10" s="16" customFormat="1" x14ac:dyDescent="0.25">
      <c r="A104" s="47"/>
      <c r="B104" s="10"/>
      <c r="C104" s="10"/>
      <c r="D104" s="10"/>
      <c r="E104" s="10"/>
      <c r="F104" s="11"/>
      <c r="G104" s="12"/>
      <c r="H104" s="11"/>
      <c r="I104" s="12"/>
      <c r="J104" s="12"/>
    </row>
    <row r="105" spans="1:10" s="16" customFormat="1" ht="15.75" thickBot="1" x14ac:dyDescent="0.3">
      <c r="A105" s="48"/>
      <c r="B105" s="3"/>
      <c r="C105" s="3"/>
      <c r="D105" s="49"/>
      <c r="E105" s="49"/>
      <c r="F105" s="8"/>
      <c r="G105" s="5"/>
      <c r="H105" s="8"/>
      <c r="I105" s="5"/>
      <c r="J105" s="8"/>
    </row>
    <row r="106" spans="1:10" s="16" customFormat="1" ht="15.75" thickBot="1" x14ac:dyDescent="0.3">
      <c r="A106" s="213">
        <v>40604</v>
      </c>
      <c r="B106" s="213"/>
      <c r="C106" s="213"/>
      <c r="D106" s="213"/>
      <c r="E106" s="213"/>
      <c r="F106" s="213"/>
      <c r="G106" s="213"/>
      <c r="H106" s="213"/>
      <c r="I106" s="213"/>
      <c r="J106" s="213"/>
    </row>
    <row r="107" spans="1:10" s="16" customFormat="1" ht="15.75" thickBot="1" x14ac:dyDescent="0.3">
      <c r="A107" s="213" t="s">
        <v>160</v>
      </c>
      <c r="B107" s="213"/>
      <c r="C107" s="213"/>
      <c r="D107" s="213"/>
      <c r="E107" s="213"/>
      <c r="F107" s="213"/>
      <c r="G107" s="213"/>
      <c r="H107" s="213"/>
      <c r="I107" s="213"/>
      <c r="J107" s="213"/>
    </row>
    <row r="108" spans="1:10" s="16" customFormat="1" ht="32.25" thickBot="1" x14ac:dyDescent="0.3">
      <c r="A108" s="20" t="s">
        <v>165</v>
      </c>
      <c r="B108" s="20" t="s">
        <v>166</v>
      </c>
      <c r="C108" s="20" t="s">
        <v>167</v>
      </c>
      <c r="D108" s="20" t="s">
        <v>275</v>
      </c>
      <c r="E108" s="20" t="s">
        <v>169</v>
      </c>
      <c r="F108" s="20" t="s">
        <v>270</v>
      </c>
      <c r="G108" s="20" t="s">
        <v>168</v>
      </c>
      <c r="H108" s="20" t="s">
        <v>170</v>
      </c>
      <c r="I108" s="20" t="s">
        <v>171</v>
      </c>
      <c r="J108" s="20" t="s">
        <v>172</v>
      </c>
    </row>
    <row r="109" spans="1:10" x14ac:dyDescent="0.25">
      <c r="A109" s="215" t="s">
        <v>73</v>
      </c>
      <c r="B109" s="30" t="s">
        <v>218</v>
      </c>
      <c r="C109" s="30" t="s">
        <v>250</v>
      </c>
      <c r="D109" s="31">
        <v>1.9999999999999998</v>
      </c>
      <c r="E109" s="32">
        <v>9629.7864000000009</v>
      </c>
      <c r="F109" s="31">
        <v>2</v>
      </c>
      <c r="G109" s="32">
        <v>7360.88</v>
      </c>
      <c r="H109" s="31">
        <v>2.5</v>
      </c>
      <c r="I109" s="32">
        <v>12037.233</v>
      </c>
      <c r="J109" s="33">
        <v>4814.8932000000004</v>
      </c>
    </row>
    <row r="110" spans="1:10" ht="30" x14ac:dyDescent="0.25">
      <c r="A110" s="216"/>
      <c r="B110" s="34" t="s">
        <v>218</v>
      </c>
      <c r="C110" s="34" t="s">
        <v>264</v>
      </c>
      <c r="D110" s="35">
        <v>1.5</v>
      </c>
      <c r="E110" s="36">
        <v>6409.7226000000001</v>
      </c>
      <c r="F110" s="35">
        <v>0</v>
      </c>
      <c r="G110" s="36">
        <v>0</v>
      </c>
      <c r="H110" s="35">
        <v>1.5</v>
      </c>
      <c r="I110" s="36">
        <v>6409.7226000000001</v>
      </c>
      <c r="J110" s="37">
        <v>4273.1481999999996</v>
      </c>
    </row>
    <row r="111" spans="1:10" x14ac:dyDescent="0.25">
      <c r="A111" s="216"/>
      <c r="B111" s="34" t="s">
        <v>219</v>
      </c>
      <c r="C111" s="34" t="s">
        <v>250</v>
      </c>
      <c r="D111" s="35">
        <v>0</v>
      </c>
      <c r="E111" s="36">
        <v>0</v>
      </c>
      <c r="F111" s="35">
        <v>4</v>
      </c>
      <c r="G111" s="36">
        <v>21054.69</v>
      </c>
      <c r="H111" s="35">
        <v>0</v>
      </c>
      <c r="I111" s="36">
        <v>0</v>
      </c>
      <c r="J111" s="37">
        <v>4814.8932000000004</v>
      </c>
    </row>
    <row r="112" spans="1:10" x14ac:dyDescent="0.25">
      <c r="A112" s="216"/>
      <c r="B112" s="34" t="s">
        <v>219</v>
      </c>
      <c r="C112" s="34" t="s">
        <v>267</v>
      </c>
      <c r="D112" s="35">
        <v>15.500000000000002</v>
      </c>
      <c r="E112" s="36">
        <v>71318.984400000001</v>
      </c>
      <c r="F112" s="35">
        <v>1</v>
      </c>
      <c r="G112" s="36">
        <v>7473.79</v>
      </c>
      <c r="H112" s="35">
        <v>18</v>
      </c>
      <c r="I112" s="36">
        <v>82822.046400000007</v>
      </c>
      <c r="J112" s="37">
        <v>4601.2248</v>
      </c>
    </row>
    <row r="113" spans="1:10" x14ac:dyDescent="0.25">
      <c r="A113" s="216"/>
      <c r="B113" s="34" t="s">
        <v>219</v>
      </c>
      <c r="C113" s="34" t="s">
        <v>268</v>
      </c>
      <c r="D113" s="35">
        <v>0</v>
      </c>
      <c r="E113" s="36">
        <v>0</v>
      </c>
      <c r="F113" s="35">
        <v>1</v>
      </c>
      <c r="G113" s="36">
        <v>8940.2900000000009</v>
      </c>
      <c r="H113" s="35">
        <v>0</v>
      </c>
      <c r="I113" s="36">
        <v>0</v>
      </c>
      <c r="J113" s="37">
        <v>4563.2483000000002</v>
      </c>
    </row>
    <row r="114" spans="1:10" x14ac:dyDescent="0.25">
      <c r="A114" s="216"/>
      <c r="B114" s="34" t="s">
        <v>220</v>
      </c>
      <c r="C114" s="34" t="s">
        <v>250</v>
      </c>
      <c r="D114" s="35">
        <v>2.5</v>
      </c>
      <c r="E114" s="36">
        <v>12037.233</v>
      </c>
      <c r="F114" s="35">
        <v>1</v>
      </c>
      <c r="G114" s="36">
        <v>4669.8100000000004</v>
      </c>
      <c r="H114" s="35">
        <v>3</v>
      </c>
      <c r="I114" s="36">
        <v>14444.679599999999</v>
      </c>
      <c r="J114" s="37">
        <v>4814.8932000000004</v>
      </c>
    </row>
    <row r="115" spans="1:10" x14ac:dyDescent="0.25">
      <c r="A115" s="216"/>
      <c r="B115" s="34" t="s">
        <v>220</v>
      </c>
      <c r="C115" s="34" t="s">
        <v>268</v>
      </c>
      <c r="D115" s="35">
        <v>0</v>
      </c>
      <c r="E115" s="36">
        <v>0</v>
      </c>
      <c r="F115" s="35">
        <v>1</v>
      </c>
      <c r="G115" s="36">
        <v>7337.55</v>
      </c>
      <c r="H115" s="35">
        <v>0</v>
      </c>
      <c r="I115" s="36">
        <v>0</v>
      </c>
      <c r="J115" s="37">
        <v>4563.2483000000002</v>
      </c>
    </row>
    <row r="116" spans="1:10" ht="30" x14ac:dyDescent="0.25">
      <c r="A116" s="216"/>
      <c r="B116" s="34" t="s">
        <v>220</v>
      </c>
      <c r="C116" s="34" t="s">
        <v>264</v>
      </c>
      <c r="D116" s="35">
        <v>1.9999999999999998</v>
      </c>
      <c r="E116" s="36">
        <v>8546.2962000000007</v>
      </c>
      <c r="F116" s="35">
        <v>1</v>
      </c>
      <c r="G116" s="36">
        <v>2368.06</v>
      </c>
      <c r="H116" s="35">
        <v>2.5</v>
      </c>
      <c r="I116" s="36">
        <v>10682.8704</v>
      </c>
      <c r="J116" s="37">
        <v>4273.1481999999996</v>
      </c>
    </row>
    <row r="117" spans="1:10" x14ac:dyDescent="0.25">
      <c r="A117" s="216"/>
      <c r="B117" s="34" t="s">
        <v>221</v>
      </c>
      <c r="C117" s="34" t="s">
        <v>250</v>
      </c>
      <c r="D117" s="35">
        <v>3.9999999999999996</v>
      </c>
      <c r="E117" s="36">
        <v>19259.572800000002</v>
      </c>
      <c r="F117" s="35">
        <v>1</v>
      </c>
      <c r="G117" s="36">
        <v>7431.01</v>
      </c>
      <c r="H117" s="35">
        <v>5</v>
      </c>
      <c r="I117" s="36">
        <v>24074.466</v>
      </c>
      <c r="J117" s="37">
        <v>4814.8932000000004</v>
      </c>
    </row>
    <row r="118" spans="1:10" x14ac:dyDescent="0.25">
      <c r="A118" s="216"/>
      <c r="B118" s="34" t="s">
        <v>222</v>
      </c>
      <c r="C118" s="34" t="s">
        <v>250</v>
      </c>
      <c r="D118" s="35">
        <v>7.0000000000000009</v>
      </c>
      <c r="E118" s="36">
        <v>33704.252399999998</v>
      </c>
      <c r="F118" s="35">
        <v>3</v>
      </c>
      <c r="G118" s="36">
        <v>12680.61</v>
      </c>
      <c r="H118" s="35">
        <v>8.5</v>
      </c>
      <c r="I118" s="36">
        <v>40926.592199999999</v>
      </c>
      <c r="J118" s="37">
        <v>4814.8932000000004</v>
      </c>
    </row>
    <row r="119" spans="1:10" x14ac:dyDescent="0.25">
      <c r="A119" s="216"/>
      <c r="B119" s="34" t="s">
        <v>223</v>
      </c>
      <c r="C119" s="34" t="s">
        <v>250</v>
      </c>
      <c r="D119" s="35">
        <v>3.9999999999999996</v>
      </c>
      <c r="E119" s="36">
        <v>19259.572800000002</v>
      </c>
      <c r="F119" s="35">
        <v>3</v>
      </c>
      <c r="G119" s="36">
        <v>17731.830000000002</v>
      </c>
      <c r="H119" s="35">
        <v>5</v>
      </c>
      <c r="I119" s="36">
        <v>24074.466</v>
      </c>
      <c r="J119" s="37">
        <v>4814.8932000000004</v>
      </c>
    </row>
    <row r="120" spans="1:10" x14ac:dyDescent="0.25">
      <c r="A120" s="216"/>
      <c r="B120" s="34" t="s">
        <v>223</v>
      </c>
      <c r="C120" s="34" t="s">
        <v>266</v>
      </c>
      <c r="D120" s="35">
        <v>3</v>
      </c>
      <c r="E120" s="36">
        <v>12819.444600000001</v>
      </c>
      <c r="F120" s="35">
        <v>0</v>
      </c>
      <c r="G120" s="36">
        <v>0</v>
      </c>
      <c r="H120" s="35">
        <v>3.5000000000000004</v>
      </c>
      <c r="I120" s="36">
        <v>14956.0188</v>
      </c>
      <c r="J120" s="37">
        <v>4273.1481999999996</v>
      </c>
    </row>
    <row r="121" spans="1:10" ht="15.75" thickBot="1" x14ac:dyDescent="0.3">
      <c r="A121" s="217"/>
      <c r="B121" s="38" t="s">
        <v>223</v>
      </c>
      <c r="C121" s="38" t="s">
        <v>268</v>
      </c>
      <c r="D121" s="39">
        <v>0</v>
      </c>
      <c r="E121" s="40">
        <v>0</v>
      </c>
      <c r="F121" s="39">
        <v>2</v>
      </c>
      <c r="G121" s="40">
        <v>11618.31</v>
      </c>
      <c r="H121" s="39">
        <v>0</v>
      </c>
      <c r="I121" s="40">
        <v>0</v>
      </c>
      <c r="J121" s="41">
        <v>4563.2483000000002</v>
      </c>
    </row>
    <row r="122" spans="1:10" s="16" customFormat="1" x14ac:dyDescent="0.25">
      <c r="A122" s="47"/>
      <c r="B122" s="10"/>
      <c r="C122" s="10"/>
      <c r="D122" s="10"/>
      <c r="E122" s="10"/>
      <c r="F122" s="11"/>
      <c r="G122" s="12"/>
      <c r="H122" s="11"/>
      <c r="I122" s="12"/>
      <c r="J122" s="11"/>
    </row>
    <row r="123" spans="1:10" s="16" customFormat="1" ht="15.75" thickBot="1" x14ac:dyDescent="0.3">
      <c r="A123" s="48"/>
      <c r="B123" s="3"/>
      <c r="C123" s="3"/>
      <c r="D123" s="49"/>
      <c r="E123" s="49"/>
      <c r="F123" s="8"/>
      <c r="G123" s="5"/>
      <c r="H123" s="8"/>
      <c r="I123" s="5"/>
      <c r="J123" s="8"/>
    </row>
    <row r="124" spans="1:10" s="16" customFormat="1" ht="15.75" thickBot="1" x14ac:dyDescent="0.3">
      <c r="A124" s="213">
        <v>40604</v>
      </c>
      <c r="B124" s="213"/>
      <c r="C124" s="213"/>
      <c r="D124" s="213"/>
      <c r="E124" s="213"/>
      <c r="F124" s="213"/>
      <c r="G124" s="213"/>
      <c r="H124" s="213"/>
      <c r="I124" s="213"/>
      <c r="J124" s="213"/>
    </row>
    <row r="125" spans="1:10" s="16" customFormat="1" ht="15.75" thickBot="1" x14ac:dyDescent="0.3">
      <c r="A125" s="213" t="s">
        <v>161</v>
      </c>
      <c r="B125" s="213"/>
      <c r="C125" s="213"/>
      <c r="D125" s="213"/>
      <c r="E125" s="213"/>
      <c r="F125" s="213"/>
      <c r="G125" s="213"/>
      <c r="H125" s="213"/>
      <c r="I125" s="213"/>
      <c r="J125" s="213"/>
    </row>
    <row r="126" spans="1:10" s="16" customFormat="1" ht="32.25" thickBot="1" x14ac:dyDescent="0.3">
      <c r="A126" s="20" t="s">
        <v>165</v>
      </c>
      <c r="B126" s="20" t="s">
        <v>166</v>
      </c>
      <c r="C126" s="20" t="s">
        <v>167</v>
      </c>
      <c r="D126" s="20" t="s">
        <v>275</v>
      </c>
      <c r="E126" s="20" t="s">
        <v>169</v>
      </c>
      <c r="F126" s="20" t="s">
        <v>270</v>
      </c>
      <c r="G126" s="20" t="s">
        <v>168</v>
      </c>
      <c r="H126" s="20" t="s">
        <v>170</v>
      </c>
      <c r="I126" s="20" t="s">
        <v>171</v>
      </c>
      <c r="J126" s="20" t="s">
        <v>172</v>
      </c>
    </row>
    <row r="127" spans="1:10" ht="30" x14ac:dyDescent="0.25">
      <c r="A127" s="215" t="s">
        <v>43</v>
      </c>
      <c r="B127" s="30" t="s">
        <v>224</v>
      </c>
      <c r="C127" s="30" t="s">
        <v>251</v>
      </c>
      <c r="D127" s="31">
        <v>23</v>
      </c>
      <c r="E127" s="32">
        <v>110761.95299999999</v>
      </c>
      <c r="F127" s="31">
        <v>17</v>
      </c>
      <c r="G127" s="32">
        <v>78978.429999999993</v>
      </c>
      <c r="H127" s="31">
        <v>27</v>
      </c>
      <c r="I127" s="32">
        <v>130024.902</v>
      </c>
      <c r="J127" s="33">
        <v>4815.7371000000003</v>
      </c>
    </row>
    <row r="128" spans="1:10" x14ac:dyDescent="0.25">
      <c r="A128" s="216"/>
      <c r="B128" s="34" t="s">
        <v>225</v>
      </c>
      <c r="C128" s="34" t="s">
        <v>251</v>
      </c>
      <c r="D128" s="35">
        <v>1.9999999999999998</v>
      </c>
      <c r="E128" s="36">
        <v>9631.4742000000006</v>
      </c>
      <c r="F128" s="35">
        <v>2</v>
      </c>
      <c r="G128" s="36">
        <v>5783.39</v>
      </c>
      <c r="H128" s="35">
        <v>1.9999999999999998</v>
      </c>
      <c r="I128" s="36">
        <v>9631.4742000000006</v>
      </c>
      <c r="J128" s="37">
        <v>4815.7371000000003</v>
      </c>
    </row>
    <row r="129" spans="1:10" ht="15.75" thickBot="1" x14ac:dyDescent="0.3">
      <c r="A129" s="217"/>
      <c r="B129" s="38" t="s">
        <v>226</v>
      </c>
      <c r="C129" s="38" t="s">
        <v>251</v>
      </c>
      <c r="D129" s="39">
        <v>2.5</v>
      </c>
      <c r="E129" s="40">
        <v>12039.3426</v>
      </c>
      <c r="F129" s="39">
        <v>0</v>
      </c>
      <c r="G129" s="40">
        <v>0</v>
      </c>
      <c r="H129" s="39">
        <v>3</v>
      </c>
      <c r="I129" s="40">
        <v>14447.211600000001</v>
      </c>
      <c r="J129" s="41">
        <v>4815.7371000000003</v>
      </c>
    </row>
    <row r="130" spans="1:10" x14ac:dyDescent="0.25">
      <c r="A130" s="215" t="s">
        <v>76</v>
      </c>
      <c r="B130" s="30" t="s">
        <v>227</v>
      </c>
      <c r="C130" s="30" t="s">
        <v>251</v>
      </c>
      <c r="D130" s="31">
        <v>1.9999999999999998</v>
      </c>
      <c r="E130" s="32">
        <v>9631.4742000000006</v>
      </c>
      <c r="F130" s="31">
        <v>0</v>
      </c>
      <c r="G130" s="32">
        <v>0</v>
      </c>
      <c r="H130" s="31">
        <v>2.5</v>
      </c>
      <c r="I130" s="32">
        <v>12039.3426</v>
      </c>
      <c r="J130" s="33">
        <v>4815.7371000000003</v>
      </c>
    </row>
    <row r="131" spans="1:10" x14ac:dyDescent="0.25">
      <c r="A131" s="216"/>
      <c r="B131" s="34" t="s">
        <v>228</v>
      </c>
      <c r="C131" s="34" t="s">
        <v>251</v>
      </c>
      <c r="D131" s="35">
        <v>4.5</v>
      </c>
      <c r="E131" s="36">
        <v>21670.816800000001</v>
      </c>
      <c r="F131" s="35">
        <v>2</v>
      </c>
      <c r="G131" s="36">
        <v>13854.31</v>
      </c>
      <c r="H131" s="35">
        <v>5</v>
      </c>
      <c r="I131" s="36">
        <v>24078.685799999999</v>
      </c>
      <c r="J131" s="37">
        <v>4815.7371000000003</v>
      </c>
    </row>
    <row r="132" spans="1:10" x14ac:dyDescent="0.25">
      <c r="A132" s="216"/>
      <c r="B132" s="34" t="s">
        <v>229</v>
      </c>
      <c r="C132" s="34" t="s">
        <v>251</v>
      </c>
      <c r="D132" s="35">
        <v>6</v>
      </c>
      <c r="E132" s="36">
        <v>28894.422600000002</v>
      </c>
      <c r="F132" s="35">
        <v>1</v>
      </c>
      <c r="G132" s="36">
        <v>6049.88</v>
      </c>
      <c r="H132" s="35">
        <v>7.5</v>
      </c>
      <c r="I132" s="36">
        <v>36118.028400000003</v>
      </c>
      <c r="J132" s="37">
        <v>4815.7371000000003</v>
      </c>
    </row>
    <row r="133" spans="1:10" x14ac:dyDescent="0.25">
      <c r="A133" s="216"/>
      <c r="B133" s="34" t="s">
        <v>230</v>
      </c>
      <c r="C133" s="34" t="s">
        <v>251</v>
      </c>
      <c r="D133" s="35">
        <v>6</v>
      </c>
      <c r="E133" s="36">
        <v>28894.422600000002</v>
      </c>
      <c r="F133" s="35">
        <v>0</v>
      </c>
      <c r="G133" s="36">
        <v>0</v>
      </c>
      <c r="H133" s="35">
        <v>7.0000000000000009</v>
      </c>
      <c r="I133" s="36">
        <v>33710.159399999997</v>
      </c>
      <c r="J133" s="37">
        <v>4815.7371000000003</v>
      </c>
    </row>
    <row r="134" spans="1:10" x14ac:dyDescent="0.25">
      <c r="A134" s="216"/>
      <c r="B134" s="34" t="s">
        <v>231</v>
      </c>
      <c r="C134" s="34" t="s">
        <v>250</v>
      </c>
      <c r="D134" s="35">
        <v>0</v>
      </c>
      <c r="E134" s="36">
        <v>0</v>
      </c>
      <c r="F134" s="35">
        <v>1</v>
      </c>
      <c r="G134" s="36">
        <v>3084.7</v>
      </c>
      <c r="H134" s="35">
        <v>0</v>
      </c>
      <c r="I134" s="36">
        <v>0</v>
      </c>
      <c r="J134" s="37">
        <v>4814.8932000000004</v>
      </c>
    </row>
    <row r="135" spans="1:10" ht="15.75" thickBot="1" x14ac:dyDescent="0.3">
      <c r="A135" s="217"/>
      <c r="B135" s="38" t="s">
        <v>231</v>
      </c>
      <c r="C135" s="38" t="s">
        <v>251</v>
      </c>
      <c r="D135" s="39">
        <v>10.5</v>
      </c>
      <c r="E135" s="40">
        <v>50565.239399999999</v>
      </c>
      <c r="F135" s="39">
        <v>1</v>
      </c>
      <c r="G135" s="40">
        <v>4353.72</v>
      </c>
      <c r="H135" s="39">
        <v>12</v>
      </c>
      <c r="I135" s="40">
        <v>57788.845200000003</v>
      </c>
      <c r="J135" s="41">
        <v>4815.7371000000003</v>
      </c>
    </row>
    <row r="136" spans="1:10" s="16" customFormat="1" x14ac:dyDescent="0.25">
      <c r="A136" s="47"/>
      <c r="B136" s="10"/>
      <c r="C136" s="10"/>
      <c r="D136" s="10"/>
      <c r="E136" s="10"/>
      <c r="F136" s="11"/>
      <c r="G136" s="12"/>
      <c r="H136" s="11"/>
      <c r="I136" s="12"/>
      <c r="J136" s="11"/>
    </row>
    <row r="137" spans="1:10" s="16" customFormat="1" ht="15.75" thickBot="1" x14ac:dyDescent="0.3">
      <c r="A137" s="48"/>
      <c r="B137" s="3"/>
      <c r="C137" s="3"/>
      <c r="D137" s="49"/>
      <c r="E137" s="49"/>
      <c r="F137" s="8"/>
      <c r="G137" s="5"/>
      <c r="H137" s="8"/>
      <c r="I137" s="5"/>
      <c r="J137" s="8"/>
    </row>
    <row r="138" spans="1:10" s="16" customFormat="1" ht="15.75" thickBot="1" x14ac:dyDescent="0.3">
      <c r="A138" s="213">
        <v>40604</v>
      </c>
      <c r="B138" s="213"/>
      <c r="C138" s="213"/>
      <c r="D138" s="213"/>
      <c r="E138" s="213"/>
      <c r="F138" s="213"/>
      <c r="G138" s="213"/>
      <c r="H138" s="213"/>
      <c r="I138" s="213"/>
      <c r="J138" s="213"/>
    </row>
    <row r="139" spans="1:10" s="16" customFormat="1" ht="15.75" thickBot="1" x14ac:dyDescent="0.3">
      <c r="A139" s="213" t="s">
        <v>162</v>
      </c>
      <c r="B139" s="213"/>
      <c r="C139" s="213"/>
      <c r="D139" s="213"/>
      <c r="E139" s="213"/>
      <c r="F139" s="213"/>
      <c r="G139" s="213"/>
      <c r="H139" s="213"/>
      <c r="I139" s="213"/>
      <c r="J139" s="213"/>
    </row>
    <row r="140" spans="1:10" s="16" customFormat="1" ht="32.25" thickBot="1" x14ac:dyDescent="0.3">
      <c r="A140" s="20" t="s">
        <v>165</v>
      </c>
      <c r="B140" s="20" t="s">
        <v>166</v>
      </c>
      <c r="C140" s="20" t="s">
        <v>167</v>
      </c>
      <c r="D140" s="20" t="s">
        <v>275</v>
      </c>
      <c r="E140" s="20" t="s">
        <v>169</v>
      </c>
      <c r="F140" s="20" t="s">
        <v>270</v>
      </c>
      <c r="G140" s="20" t="s">
        <v>168</v>
      </c>
      <c r="H140" s="20" t="s">
        <v>170</v>
      </c>
      <c r="I140" s="20" t="s">
        <v>171</v>
      </c>
      <c r="J140" s="20" t="s">
        <v>172</v>
      </c>
    </row>
    <row r="141" spans="1:10" x14ac:dyDescent="0.25">
      <c r="A141" s="215" t="s">
        <v>13</v>
      </c>
      <c r="B141" s="30" t="s">
        <v>232</v>
      </c>
      <c r="C141" s="30" t="s">
        <v>250</v>
      </c>
      <c r="D141" s="31">
        <v>0</v>
      </c>
      <c r="E141" s="32">
        <v>0</v>
      </c>
      <c r="F141" s="31">
        <v>1</v>
      </c>
      <c r="G141" s="32">
        <v>3941.03</v>
      </c>
      <c r="H141" s="31">
        <v>0</v>
      </c>
      <c r="I141" s="32">
        <v>0</v>
      </c>
      <c r="J141" s="33">
        <v>4814.8932000000004</v>
      </c>
    </row>
    <row r="142" spans="1:10" x14ac:dyDescent="0.25">
      <c r="A142" s="216"/>
      <c r="B142" s="34" t="s">
        <v>232</v>
      </c>
      <c r="C142" s="34" t="s">
        <v>267</v>
      </c>
      <c r="D142" s="35">
        <v>10</v>
      </c>
      <c r="E142" s="36">
        <v>46012.248</v>
      </c>
      <c r="F142" s="35">
        <v>25</v>
      </c>
      <c r="G142" s="36">
        <v>134401.63</v>
      </c>
      <c r="H142" s="35">
        <v>11.5</v>
      </c>
      <c r="I142" s="36">
        <v>52914.085200000001</v>
      </c>
      <c r="J142" s="37">
        <v>4601.2248</v>
      </c>
    </row>
    <row r="143" spans="1:10" ht="30.75" thickBot="1" x14ac:dyDescent="0.3">
      <c r="A143" s="216"/>
      <c r="B143" s="34" t="s">
        <v>232</v>
      </c>
      <c r="C143" s="34" t="s">
        <v>264</v>
      </c>
      <c r="D143" s="35">
        <v>0</v>
      </c>
      <c r="E143" s="36">
        <v>0</v>
      </c>
      <c r="F143" s="35">
        <v>1</v>
      </c>
      <c r="G143" s="36">
        <v>2534.15</v>
      </c>
      <c r="H143" s="35">
        <v>0</v>
      </c>
      <c r="I143" s="36">
        <v>0</v>
      </c>
      <c r="J143" s="37">
        <v>4273.1481999999996</v>
      </c>
    </row>
    <row r="144" spans="1:10" x14ac:dyDescent="0.25">
      <c r="A144" s="215" t="s">
        <v>31</v>
      </c>
      <c r="B144" s="30" t="s">
        <v>233</v>
      </c>
      <c r="C144" s="30" t="s">
        <v>267</v>
      </c>
      <c r="D144" s="31">
        <v>0</v>
      </c>
      <c r="E144" s="32">
        <v>0</v>
      </c>
      <c r="F144" s="31">
        <v>1</v>
      </c>
      <c r="G144" s="32">
        <v>1777.57</v>
      </c>
      <c r="H144" s="31">
        <v>0</v>
      </c>
      <c r="I144" s="32">
        <v>0</v>
      </c>
      <c r="J144" s="33">
        <v>4601.2248</v>
      </c>
    </row>
    <row r="145" spans="1:10" x14ac:dyDescent="0.25">
      <c r="A145" s="216"/>
      <c r="B145" s="34" t="s">
        <v>233</v>
      </c>
      <c r="C145" s="34" t="s">
        <v>266</v>
      </c>
      <c r="D145" s="35">
        <v>9</v>
      </c>
      <c r="E145" s="36">
        <v>38458.3338</v>
      </c>
      <c r="F145" s="35">
        <v>0</v>
      </c>
      <c r="G145" s="36">
        <v>0</v>
      </c>
      <c r="H145" s="35">
        <v>10.5</v>
      </c>
      <c r="I145" s="36">
        <v>44868.056400000001</v>
      </c>
      <c r="J145" s="37">
        <v>4273.1481999999996</v>
      </c>
    </row>
    <row r="146" spans="1:10" x14ac:dyDescent="0.25">
      <c r="A146" s="216"/>
      <c r="B146" s="34" t="s">
        <v>233</v>
      </c>
      <c r="C146" s="34" t="s">
        <v>268</v>
      </c>
      <c r="D146" s="35">
        <v>1.9999999999999998</v>
      </c>
      <c r="E146" s="36">
        <v>9126.4968000000008</v>
      </c>
      <c r="F146" s="35">
        <v>5</v>
      </c>
      <c r="G146" s="36">
        <v>31581.29</v>
      </c>
      <c r="H146" s="35">
        <v>2.5</v>
      </c>
      <c r="I146" s="36">
        <v>11408.120999999999</v>
      </c>
      <c r="J146" s="37">
        <v>4563.2483000000002</v>
      </c>
    </row>
    <row r="147" spans="1:10" x14ac:dyDescent="0.25">
      <c r="A147" s="216"/>
      <c r="B147" s="34" t="s">
        <v>234</v>
      </c>
      <c r="C147" s="34" t="s">
        <v>267</v>
      </c>
      <c r="D147" s="35">
        <v>0</v>
      </c>
      <c r="E147" s="36">
        <v>0</v>
      </c>
      <c r="F147" s="35">
        <v>4</v>
      </c>
      <c r="G147" s="36">
        <v>24162.3</v>
      </c>
      <c r="H147" s="35">
        <v>0</v>
      </c>
      <c r="I147" s="36">
        <v>0</v>
      </c>
      <c r="J147" s="37">
        <v>4601.2248</v>
      </c>
    </row>
    <row r="148" spans="1:10" x14ac:dyDescent="0.25">
      <c r="A148" s="216"/>
      <c r="B148" s="34" t="s">
        <v>234</v>
      </c>
      <c r="C148" s="34" t="s">
        <v>266</v>
      </c>
      <c r="D148" s="35">
        <v>4.5</v>
      </c>
      <c r="E148" s="36">
        <v>19229.1672</v>
      </c>
      <c r="F148" s="35">
        <v>0</v>
      </c>
      <c r="G148" s="36">
        <v>0</v>
      </c>
      <c r="H148" s="35">
        <v>5.5</v>
      </c>
      <c r="I148" s="36">
        <v>23502.314999999999</v>
      </c>
      <c r="J148" s="37">
        <v>4273.1481999999996</v>
      </c>
    </row>
    <row r="149" spans="1:10" ht="30" x14ac:dyDescent="0.25">
      <c r="A149" s="216"/>
      <c r="B149" s="34" t="s">
        <v>234</v>
      </c>
      <c r="C149" s="34" t="s">
        <v>264</v>
      </c>
      <c r="D149" s="35">
        <v>0.99999999999999989</v>
      </c>
      <c r="E149" s="36">
        <v>4273.1484</v>
      </c>
      <c r="F149" s="35">
        <v>0</v>
      </c>
      <c r="G149" s="36">
        <v>0</v>
      </c>
      <c r="H149" s="35">
        <v>0.99999999999999989</v>
      </c>
      <c r="I149" s="36">
        <v>4273.1484</v>
      </c>
      <c r="J149" s="37">
        <v>4273.1481999999996</v>
      </c>
    </row>
    <row r="150" spans="1:10" ht="30.75" thickBot="1" x14ac:dyDescent="0.3">
      <c r="A150" s="216"/>
      <c r="B150" s="34" t="s">
        <v>235</v>
      </c>
      <c r="C150" s="34" t="s">
        <v>264</v>
      </c>
      <c r="D150" s="35">
        <v>4.5</v>
      </c>
      <c r="E150" s="36">
        <v>19229.1672</v>
      </c>
      <c r="F150" s="35">
        <v>8</v>
      </c>
      <c r="G150" s="36">
        <v>23654.98</v>
      </c>
      <c r="H150" s="35">
        <v>5</v>
      </c>
      <c r="I150" s="36">
        <v>21365.7408</v>
      </c>
      <c r="J150" s="37">
        <v>4273.1481999999996</v>
      </c>
    </row>
    <row r="151" spans="1:10" x14ac:dyDescent="0.25">
      <c r="A151" s="215" t="s">
        <v>23</v>
      </c>
      <c r="B151" s="30" t="s">
        <v>236</v>
      </c>
      <c r="C151" s="30" t="s">
        <v>265</v>
      </c>
      <c r="D151" s="31">
        <v>7.0000000000000009</v>
      </c>
      <c r="E151" s="32">
        <v>29912.0376</v>
      </c>
      <c r="F151" s="31">
        <v>14</v>
      </c>
      <c r="G151" s="32">
        <v>80467.710000000006</v>
      </c>
      <c r="H151" s="31">
        <v>7.9999999999999991</v>
      </c>
      <c r="I151" s="32">
        <v>34185.185400000002</v>
      </c>
      <c r="J151" s="33">
        <v>4273.1481999999996</v>
      </c>
    </row>
    <row r="152" spans="1:10" x14ac:dyDescent="0.25">
      <c r="A152" s="216"/>
      <c r="B152" s="34" t="s">
        <v>237</v>
      </c>
      <c r="C152" s="34" t="s">
        <v>266</v>
      </c>
      <c r="D152" s="35">
        <v>7.5</v>
      </c>
      <c r="E152" s="36">
        <v>32048.611199999999</v>
      </c>
      <c r="F152" s="35">
        <v>16</v>
      </c>
      <c r="G152" s="36">
        <v>80068.77</v>
      </c>
      <c r="H152" s="35">
        <v>9</v>
      </c>
      <c r="I152" s="36">
        <v>38458.3338</v>
      </c>
      <c r="J152" s="37">
        <v>4273.1481999999996</v>
      </c>
    </row>
    <row r="153" spans="1:10" x14ac:dyDescent="0.25">
      <c r="A153" s="216"/>
      <c r="B153" s="34" t="s">
        <v>237</v>
      </c>
      <c r="C153" s="34" t="s">
        <v>268</v>
      </c>
      <c r="D153" s="35">
        <v>0</v>
      </c>
      <c r="E153" s="36">
        <v>0</v>
      </c>
      <c r="F153" s="35">
        <v>3</v>
      </c>
      <c r="G153" s="36">
        <v>21414.78</v>
      </c>
      <c r="H153" s="35">
        <v>0</v>
      </c>
      <c r="I153" s="36">
        <v>0</v>
      </c>
      <c r="J153" s="37">
        <v>4563.2483000000002</v>
      </c>
    </row>
    <row r="154" spans="1:10" x14ac:dyDescent="0.25">
      <c r="A154" s="216"/>
      <c r="B154" s="34" t="s">
        <v>238</v>
      </c>
      <c r="C154" s="34" t="s">
        <v>265</v>
      </c>
      <c r="D154" s="35">
        <v>0</v>
      </c>
      <c r="E154" s="36">
        <v>0</v>
      </c>
      <c r="F154" s="35">
        <v>1</v>
      </c>
      <c r="G154" s="36">
        <v>4378.95</v>
      </c>
      <c r="H154" s="35">
        <v>0</v>
      </c>
      <c r="I154" s="36">
        <v>0</v>
      </c>
      <c r="J154" s="37">
        <v>4273.1481999999996</v>
      </c>
    </row>
    <row r="155" spans="1:10" x14ac:dyDescent="0.25">
      <c r="A155" s="216"/>
      <c r="B155" s="34" t="s">
        <v>238</v>
      </c>
      <c r="C155" s="34" t="s">
        <v>266</v>
      </c>
      <c r="D155" s="35">
        <v>0</v>
      </c>
      <c r="E155" s="36">
        <v>0</v>
      </c>
      <c r="F155" s="35">
        <v>1</v>
      </c>
      <c r="G155" s="36">
        <v>4235.07</v>
      </c>
      <c r="H155" s="35">
        <v>0</v>
      </c>
      <c r="I155" s="36">
        <v>0</v>
      </c>
      <c r="J155" s="37">
        <v>4273.1481999999996</v>
      </c>
    </row>
    <row r="156" spans="1:10" ht="15.75" thickBot="1" x14ac:dyDescent="0.3">
      <c r="A156" s="216"/>
      <c r="B156" s="34" t="s">
        <v>238</v>
      </c>
      <c r="C156" s="34" t="s">
        <v>268</v>
      </c>
      <c r="D156" s="35">
        <v>17.5</v>
      </c>
      <c r="E156" s="36">
        <v>79856.845199999996</v>
      </c>
      <c r="F156" s="35">
        <v>30</v>
      </c>
      <c r="G156" s="36">
        <v>182520.14</v>
      </c>
      <c r="H156" s="35">
        <v>20.5</v>
      </c>
      <c r="I156" s="36">
        <v>93546.590400000001</v>
      </c>
      <c r="J156" s="37">
        <v>4563.2483000000002</v>
      </c>
    </row>
    <row r="157" spans="1:10" x14ac:dyDescent="0.25">
      <c r="A157" s="215" t="s">
        <v>26</v>
      </c>
      <c r="B157" s="30" t="s">
        <v>239</v>
      </c>
      <c r="C157" s="30" t="s">
        <v>250</v>
      </c>
      <c r="D157" s="31">
        <v>0</v>
      </c>
      <c r="E157" s="32">
        <v>0</v>
      </c>
      <c r="F157" s="31">
        <v>2</v>
      </c>
      <c r="G157" s="32">
        <v>13397.77</v>
      </c>
      <c r="H157" s="31">
        <v>0</v>
      </c>
      <c r="I157" s="32">
        <v>0</v>
      </c>
      <c r="J157" s="33">
        <v>4814.8932000000004</v>
      </c>
    </row>
    <row r="158" spans="1:10" x14ac:dyDescent="0.25">
      <c r="A158" s="216"/>
      <c r="B158" s="34" t="s">
        <v>239</v>
      </c>
      <c r="C158" s="34" t="s">
        <v>265</v>
      </c>
      <c r="D158" s="35">
        <v>6</v>
      </c>
      <c r="E158" s="36">
        <v>25638.889200000001</v>
      </c>
      <c r="F158" s="35">
        <v>0</v>
      </c>
      <c r="G158" s="36">
        <v>0</v>
      </c>
      <c r="H158" s="35">
        <v>7.0000000000000009</v>
      </c>
      <c r="I158" s="36">
        <v>29912.0376</v>
      </c>
      <c r="J158" s="37">
        <v>4273.1481999999996</v>
      </c>
    </row>
    <row r="159" spans="1:10" x14ac:dyDescent="0.25">
      <c r="A159" s="216"/>
      <c r="B159" s="34" t="s">
        <v>239</v>
      </c>
      <c r="C159" s="34" t="s">
        <v>266</v>
      </c>
      <c r="D159" s="35">
        <v>0</v>
      </c>
      <c r="E159" s="36">
        <v>0</v>
      </c>
      <c r="F159" s="35">
        <v>1</v>
      </c>
      <c r="G159" s="36">
        <v>4446.3</v>
      </c>
      <c r="H159" s="35">
        <v>0</v>
      </c>
      <c r="I159" s="36">
        <v>0</v>
      </c>
      <c r="J159" s="37">
        <v>4273.1481999999996</v>
      </c>
    </row>
    <row r="160" spans="1:10" x14ac:dyDescent="0.25">
      <c r="A160" s="216"/>
      <c r="B160" s="34" t="s">
        <v>239</v>
      </c>
      <c r="C160" s="34" t="s">
        <v>268</v>
      </c>
      <c r="D160" s="35">
        <v>0</v>
      </c>
      <c r="E160" s="36">
        <v>0</v>
      </c>
      <c r="F160" s="35">
        <v>1</v>
      </c>
      <c r="G160" s="36">
        <v>2854.75</v>
      </c>
      <c r="H160" s="35">
        <v>0</v>
      </c>
      <c r="I160" s="36">
        <v>0</v>
      </c>
      <c r="J160" s="37">
        <v>4563.2483000000002</v>
      </c>
    </row>
    <row r="161" spans="1:10" x14ac:dyDescent="0.25">
      <c r="A161" s="216"/>
      <c r="B161" s="34" t="s">
        <v>240</v>
      </c>
      <c r="C161" s="34" t="s">
        <v>265</v>
      </c>
      <c r="D161" s="35">
        <v>0</v>
      </c>
      <c r="E161" s="36">
        <v>0</v>
      </c>
      <c r="F161" s="35">
        <v>1</v>
      </c>
      <c r="G161" s="36">
        <v>7549.16</v>
      </c>
      <c r="H161" s="35">
        <v>0</v>
      </c>
      <c r="I161" s="36">
        <v>0</v>
      </c>
      <c r="J161" s="37">
        <v>4273.1481999999996</v>
      </c>
    </row>
    <row r="162" spans="1:10" x14ac:dyDescent="0.25">
      <c r="A162" s="216"/>
      <c r="B162" s="34" t="s">
        <v>240</v>
      </c>
      <c r="C162" s="34" t="s">
        <v>268</v>
      </c>
      <c r="D162" s="35">
        <v>9</v>
      </c>
      <c r="E162" s="36">
        <v>41069.234400000001</v>
      </c>
      <c r="F162" s="35">
        <v>1</v>
      </c>
      <c r="G162" s="36">
        <v>4035.21</v>
      </c>
      <c r="H162" s="35">
        <v>11</v>
      </c>
      <c r="I162" s="36">
        <v>50195.731200000002</v>
      </c>
      <c r="J162" s="37">
        <v>4563.2483000000002</v>
      </c>
    </row>
    <row r="163" spans="1:10" ht="30" x14ac:dyDescent="0.25">
      <c r="A163" s="216"/>
      <c r="B163" s="34" t="s">
        <v>240</v>
      </c>
      <c r="C163" s="34" t="s">
        <v>264</v>
      </c>
      <c r="D163" s="35">
        <v>0</v>
      </c>
      <c r="E163" s="36">
        <v>0</v>
      </c>
      <c r="F163" s="35">
        <v>1</v>
      </c>
      <c r="G163" s="36">
        <v>3834.82</v>
      </c>
      <c r="H163" s="35">
        <v>0</v>
      </c>
      <c r="I163" s="36">
        <v>0</v>
      </c>
      <c r="J163" s="37">
        <v>4273.1481999999996</v>
      </c>
    </row>
    <row r="164" spans="1:10" x14ac:dyDescent="0.25">
      <c r="A164" s="216"/>
      <c r="B164" s="34" t="s">
        <v>241</v>
      </c>
      <c r="C164" s="34" t="s">
        <v>250</v>
      </c>
      <c r="D164" s="35">
        <v>0</v>
      </c>
      <c r="E164" s="36">
        <v>0</v>
      </c>
      <c r="F164" s="35">
        <v>1</v>
      </c>
      <c r="G164" s="36">
        <v>1586.78</v>
      </c>
      <c r="H164" s="35">
        <v>0</v>
      </c>
      <c r="I164" s="36">
        <v>0</v>
      </c>
      <c r="J164" s="37">
        <v>4814.8932000000004</v>
      </c>
    </row>
    <row r="165" spans="1:10" x14ac:dyDescent="0.25">
      <c r="A165" s="216"/>
      <c r="B165" s="34" t="s">
        <v>241</v>
      </c>
      <c r="C165" s="34" t="s">
        <v>265</v>
      </c>
      <c r="D165" s="35">
        <v>4.5</v>
      </c>
      <c r="E165" s="36">
        <v>19229.1672</v>
      </c>
      <c r="F165" s="35">
        <v>0</v>
      </c>
      <c r="G165" s="36">
        <v>0</v>
      </c>
      <c r="H165" s="35">
        <v>5.5</v>
      </c>
      <c r="I165" s="36">
        <v>23502.314999999999</v>
      </c>
      <c r="J165" s="37">
        <v>4273.1481999999996</v>
      </c>
    </row>
    <row r="166" spans="1:10" x14ac:dyDescent="0.25">
      <c r="A166" s="216"/>
      <c r="B166" s="34" t="s">
        <v>242</v>
      </c>
      <c r="C166" s="34" t="s">
        <v>267</v>
      </c>
      <c r="D166" s="35">
        <v>0</v>
      </c>
      <c r="E166" s="36">
        <v>0</v>
      </c>
      <c r="F166" s="35">
        <v>1</v>
      </c>
      <c r="G166" s="36">
        <v>6883.72</v>
      </c>
      <c r="H166" s="35">
        <v>0</v>
      </c>
      <c r="I166" s="36">
        <v>0</v>
      </c>
      <c r="J166" s="37">
        <v>4601.2248</v>
      </c>
    </row>
    <row r="167" spans="1:10" x14ac:dyDescent="0.25">
      <c r="A167" s="216"/>
      <c r="B167" s="34" t="s">
        <v>242</v>
      </c>
      <c r="C167" s="34" t="s">
        <v>266</v>
      </c>
      <c r="D167" s="35">
        <v>0</v>
      </c>
      <c r="E167" s="36">
        <v>0</v>
      </c>
      <c r="F167" s="35">
        <v>2</v>
      </c>
      <c r="G167" s="36">
        <v>8533.68</v>
      </c>
      <c r="H167" s="35">
        <v>0</v>
      </c>
      <c r="I167" s="36">
        <v>0</v>
      </c>
      <c r="J167" s="37">
        <v>4273.1481999999996</v>
      </c>
    </row>
    <row r="168" spans="1:10" x14ac:dyDescent="0.25">
      <c r="A168" s="216"/>
      <c r="B168" s="34" t="s">
        <v>242</v>
      </c>
      <c r="C168" s="34" t="s">
        <v>268</v>
      </c>
      <c r="D168" s="35">
        <v>4.5</v>
      </c>
      <c r="E168" s="36">
        <v>20534.617200000001</v>
      </c>
      <c r="F168" s="35">
        <v>0</v>
      </c>
      <c r="G168" s="36">
        <v>0</v>
      </c>
      <c r="H168" s="35">
        <v>5</v>
      </c>
      <c r="I168" s="36">
        <v>22816.241399999999</v>
      </c>
      <c r="J168" s="37">
        <v>4563.2483000000002</v>
      </c>
    </row>
    <row r="169" spans="1:10" x14ac:dyDescent="0.25">
      <c r="A169" s="216"/>
      <c r="B169" s="34" t="s">
        <v>243</v>
      </c>
      <c r="C169" s="34" t="s">
        <v>250</v>
      </c>
      <c r="D169" s="35">
        <v>0</v>
      </c>
      <c r="E169" s="36">
        <v>0</v>
      </c>
      <c r="F169" s="35">
        <v>1</v>
      </c>
      <c r="G169" s="36">
        <v>2681.31</v>
      </c>
      <c r="H169" s="35">
        <v>0</v>
      </c>
      <c r="I169" s="36">
        <v>0</v>
      </c>
      <c r="J169" s="37">
        <v>4814.8932000000004</v>
      </c>
    </row>
    <row r="170" spans="1:10" x14ac:dyDescent="0.25">
      <c r="A170" s="216"/>
      <c r="B170" s="34" t="s">
        <v>243</v>
      </c>
      <c r="C170" s="34" t="s">
        <v>265</v>
      </c>
      <c r="D170" s="35">
        <v>6.4999999999999991</v>
      </c>
      <c r="E170" s="36">
        <v>27775.463400000001</v>
      </c>
      <c r="F170" s="35">
        <v>0</v>
      </c>
      <c r="G170" s="36">
        <v>0</v>
      </c>
      <c r="H170" s="35">
        <v>7.5</v>
      </c>
      <c r="I170" s="36">
        <v>32048.611199999999</v>
      </c>
      <c r="J170" s="37">
        <v>4273.1481999999996</v>
      </c>
    </row>
    <row r="171" spans="1:10" ht="15.75" thickBot="1" x14ac:dyDescent="0.3">
      <c r="A171" s="217"/>
      <c r="B171" s="38" t="s">
        <v>243</v>
      </c>
      <c r="C171" s="38" t="s">
        <v>268</v>
      </c>
      <c r="D171" s="39">
        <v>0</v>
      </c>
      <c r="E171" s="40">
        <v>0</v>
      </c>
      <c r="F171" s="39">
        <v>1</v>
      </c>
      <c r="G171" s="40">
        <v>8128.28</v>
      </c>
      <c r="H171" s="39">
        <v>0</v>
      </c>
      <c r="I171" s="40">
        <v>0</v>
      </c>
      <c r="J171" s="41">
        <v>4563.2483000000002</v>
      </c>
    </row>
    <row r="172" spans="1:10" s="16" customFormat="1" x14ac:dyDescent="0.25">
      <c r="A172" s="47"/>
      <c r="B172" s="10"/>
      <c r="C172" s="10"/>
      <c r="D172" s="10"/>
      <c r="E172" s="10"/>
      <c r="F172" s="11"/>
      <c r="G172" s="12"/>
      <c r="H172" s="11"/>
      <c r="I172" s="12"/>
      <c r="J172" s="11"/>
    </row>
    <row r="173" spans="1:10" s="16" customFormat="1" ht="15.75" thickBot="1" x14ac:dyDescent="0.3">
      <c r="A173" s="48"/>
      <c r="B173" s="3"/>
      <c r="C173" s="3"/>
      <c r="D173" s="49"/>
      <c r="E173" s="49"/>
      <c r="F173" s="8"/>
      <c r="G173" s="5"/>
      <c r="H173" s="8"/>
      <c r="I173" s="5"/>
      <c r="J173" s="8"/>
    </row>
    <row r="174" spans="1:10" s="16" customFormat="1" ht="15.75" thickBot="1" x14ac:dyDescent="0.3">
      <c r="A174" s="213">
        <v>40604</v>
      </c>
      <c r="B174" s="213"/>
      <c r="C174" s="213"/>
      <c r="D174" s="213"/>
      <c r="E174" s="213"/>
      <c r="F174" s="213"/>
      <c r="G174" s="213"/>
      <c r="H174" s="213"/>
      <c r="I174" s="213"/>
      <c r="J174" s="213"/>
    </row>
    <row r="175" spans="1:10" s="16" customFormat="1" ht="15.75" thickBot="1" x14ac:dyDescent="0.3">
      <c r="A175" s="213" t="s">
        <v>164</v>
      </c>
      <c r="B175" s="213"/>
      <c r="C175" s="213"/>
      <c r="D175" s="213"/>
      <c r="E175" s="213"/>
      <c r="F175" s="213"/>
      <c r="G175" s="213"/>
      <c r="H175" s="213"/>
      <c r="I175" s="213"/>
      <c r="J175" s="213"/>
    </row>
    <row r="176" spans="1:10" s="16" customFormat="1" ht="32.25" thickBot="1" x14ac:dyDescent="0.3">
      <c r="A176" s="20" t="s">
        <v>165</v>
      </c>
      <c r="B176" s="20" t="s">
        <v>166</v>
      </c>
      <c r="C176" s="20" t="s">
        <v>167</v>
      </c>
      <c r="D176" s="20" t="s">
        <v>275</v>
      </c>
      <c r="E176" s="20" t="s">
        <v>169</v>
      </c>
      <c r="F176" s="20" t="s">
        <v>270</v>
      </c>
      <c r="G176" s="20" t="s">
        <v>168</v>
      </c>
      <c r="H176" s="20" t="s">
        <v>170</v>
      </c>
      <c r="I176" s="20" t="s">
        <v>171</v>
      </c>
      <c r="J176" s="20" t="s">
        <v>172</v>
      </c>
    </row>
    <row r="177" spans="1:10" ht="30" x14ac:dyDescent="0.25">
      <c r="A177" s="215" t="s">
        <v>25</v>
      </c>
      <c r="B177" s="30" t="s">
        <v>244</v>
      </c>
      <c r="C177" s="30" t="s">
        <v>264</v>
      </c>
      <c r="D177" s="31">
        <v>0</v>
      </c>
      <c r="E177" s="32">
        <v>0</v>
      </c>
      <c r="F177" s="31">
        <v>1</v>
      </c>
      <c r="G177" s="32">
        <v>4111.38</v>
      </c>
      <c r="H177" s="31">
        <v>0</v>
      </c>
      <c r="I177" s="32">
        <v>0</v>
      </c>
      <c r="J177" s="33">
        <v>4273.1481999999996</v>
      </c>
    </row>
    <row r="178" spans="1:10" x14ac:dyDescent="0.25">
      <c r="A178" s="216"/>
      <c r="B178" s="34" t="s">
        <v>244</v>
      </c>
      <c r="C178" s="34" t="s">
        <v>254</v>
      </c>
      <c r="D178" s="35">
        <v>6.4999999999999991</v>
      </c>
      <c r="E178" s="36">
        <v>33904.686600000001</v>
      </c>
      <c r="F178" s="35">
        <v>3</v>
      </c>
      <c r="G178" s="36">
        <v>10709.66</v>
      </c>
      <c r="H178" s="35">
        <v>7.5</v>
      </c>
      <c r="I178" s="36">
        <v>39120.792000000001</v>
      </c>
      <c r="J178" s="37">
        <v>5216.1055999999999</v>
      </c>
    </row>
    <row r="179" spans="1:10" x14ac:dyDescent="0.25">
      <c r="A179" s="216"/>
      <c r="B179" s="34" t="s">
        <v>245</v>
      </c>
      <c r="C179" s="34" t="s">
        <v>254</v>
      </c>
      <c r="D179" s="35">
        <v>6.4999999999999991</v>
      </c>
      <c r="E179" s="36">
        <v>33904.686600000001</v>
      </c>
      <c r="F179" s="35">
        <v>2</v>
      </c>
      <c r="G179" s="36">
        <v>9561.52</v>
      </c>
      <c r="H179" s="35">
        <v>7.9999999999999991</v>
      </c>
      <c r="I179" s="36">
        <v>41728.845000000001</v>
      </c>
      <c r="J179" s="37">
        <v>5216.1055999999999</v>
      </c>
    </row>
    <row r="180" spans="1:10" x14ac:dyDescent="0.25">
      <c r="A180" s="216"/>
      <c r="B180" s="34" t="s">
        <v>246</v>
      </c>
      <c r="C180" s="34" t="s">
        <v>254</v>
      </c>
      <c r="D180" s="35">
        <v>29.500000000000004</v>
      </c>
      <c r="E180" s="36">
        <v>153875.11499999999</v>
      </c>
      <c r="F180" s="35">
        <v>24</v>
      </c>
      <c r="G180" s="36">
        <v>82124.58</v>
      </c>
      <c r="H180" s="35">
        <v>35</v>
      </c>
      <c r="I180" s="36">
        <v>182563.69620000001</v>
      </c>
      <c r="J180" s="37">
        <v>5216.1055999999999</v>
      </c>
    </row>
    <row r="181" spans="1:10" s="16" customFormat="1" x14ac:dyDescent="0.25">
      <c r="A181" s="47"/>
      <c r="B181" s="10"/>
      <c r="C181" s="10"/>
      <c r="D181" s="10"/>
      <c r="E181" s="10"/>
      <c r="F181" s="11"/>
      <c r="G181" s="12"/>
      <c r="H181" s="11"/>
      <c r="I181" s="12"/>
      <c r="J181" s="12"/>
    </row>
    <row r="182" spans="1:10" s="16" customFormat="1" ht="15.75" thickBot="1" x14ac:dyDescent="0.3">
      <c r="A182" s="48"/>
      <c r="B182" s="3"/>
      <c r="C182" s="3"/>
      <c r="D182" s="49"/>
      <c r="E182" s="49"/>
      <c r="F182" s="8"/>
      <c r="G182" s="5"/>
      <c r="H182" s="8"/>
      <c r="I182" s="5"/>
      <c r="J182" s="8"/>
    </row>
    <row r="183" spans="1:10" s="16" customFormat="1" ht="15.75" thickBot="1" x14ac:dyDescent="0.3">
      <c r="A183" s="213">
        <v>40604</v>
      </c>
      <c r="B183" s="213"/>
      <c r="C183" s="213"/>
      <c r="D183" s="213"/>
      <c r="E183" s="213"/>
      <c r="F183" s="213"/>
      <c r="G183" s="213"/>
      <c r="H183" s="213"/>
      <c r="I183" s="213"/>
      <c r="J183" s="213"/>
    </row>
    <row r="184" spans="1:10" s="16" customFormat="1" ht="15.75" thickBot="1" x14ac:dyDescent="0.3">
      <c r="A184" s="213" t="s">
        <v>163</v>
      </c>
      <c r="B184" s="213"/>
      <c r="C184" s="213"/>
      <c r="D184" s="213"/>
      <c r="E184" s="213"/>
      <c r="F184" s="213"/>
      <c r="G184" s="213"/>
      <c r="H184" s="213"/>
      <c r="I184" s="213"/>
      <c r="J184" s="213"/>
    </row>
    <row r="185" spans="1:10" s="16" customFormat="1" ht="32.25" thickBot="1" x14ac:dyDescent="0.3">
      <c r="A185" s="20" t="s">
        <v>165</v>
      </c>
      <c r="B185" s="20" t="s">
        <v>166</v>
      </c>
      <c r="C185" s="20" t="s">
        <v>167</v>
      </c>
      <c r="D185" s="20" t="s">
        <v>275</v>
      </c>
      <c r="E185" s="20" t="s">
        <v>169</v>
      </c>
      <c r="F185" s="20" t="s">
        <v>270</v>
      </c>
      <c r="G185" s="20" t="s">
        <v>168</v>
      </c>
      <c r="H185" s="20" t="s">
        <v>170</v>
      </c>
      <c r="I185" s="20" t="s">
        <v>171</v>
      </c>
      <c r="J185" s="20" t="s">
        <v>172</v>
      </c>
    </row>
    <row r="186" spans="1:10" x14ac:dyDescent="0.25">
      <c r="A186" s="215" t="s">
        <v>114</v>
      </c>
      <c r="B186" s="30" t="s">
        <v>247</v>
      </c>
      <c r="C186" s="30" t="s">
        <v>250</v>
      </c>
      <c r="D186" s="31">
        <v>0.99999999999999989</v>
      </c>
      <c r="E186" s="32">
        <v>4814.8932000000004</v>
      </c>
      <c r="F186" s="31">
        <v>0</v>
      </c>
      <c r="G186" s="32">
        <v>0</v>
      </c>
      <c r="H186" s="31">
        <v>0.99999999999999989</v>
      </c>
      <c r="I186" s="32">
        <v>4814.8932000000004</v>
      </c>
      <c r="J186" s="33">
        <v>4814.8932000000004</v>
      </c>
    </row>
    <row r="187" spans="1:10" x14ac:dyDescent="0.25">
      <c r="A187" s="216"/>
      <c r="B187" s="34" t="s">
        <v>247</v>
      </c>
      <c r="C187" s="34" t="s">
        <v>269</v>
      </c>
      <c r="D187" s="35">
        <v>5</v>
      </c>
      <c r="E187" s="36">
        <v>24518.4984</v>
      </c>
      <c r="F187" s="35">
        <v>0</v>
      </c>
      <c r="G187" s="36">
        <v>0</v>
      </c>
      <c r="H187" s="35">
        <v>6</v>
      </c>
      <c r="I187" s="36">
        <v>29422.198199999999</v>
      </c>
      <c r="J187" s="37">
        <v>4903.6997000000001</v>
      </c>
    </row>
    <row r="188" spans="1:10" x14ac:dyDescent="0.25">
      <c r="A188" s="216"/>
      <c r="B188" s="34" t="s">
        <v>248</v>
      </c>
      <c r="C188" s="34" t="s">
        <v>269</v>
      </c>
      <c r="D188" s="35">
        <v>5.5</v>
      </c>
      <c r="E188" s="36">
        <v>26970.348600000001</v>
      </c>
      <c r="F188" s="35">
        <v>3</v>
      </c>
      <c r="G188" s="36">
        <v>16135</v>
      </c>
      <c r="H188" s="35">
        <v>7.0000000000000009</v>
      </c>
      <c r="I188" s="36">
        <v>34325.898000000001</v>
      </c>
      <c r="J188" s="37">
        <v>4903.6997000000001</v>
      </c>
    </row>
    <row r="189" spans="1:10" x14ac:dyDescent="0.25">
      <c r="A189" s="216"/>
      <c r="B189" s="34" t="s">
        <v>249</v>
      </c>
      <c r="C189" s="34" t="s">
        <v>250</v>
      </c>
      <c r="D189" s="35">
        <v>2.5</v>
      </c>
      <c r="E189" s="36">
        <v>12037.233</v>
      </c>
      <c r="F189" s="35">
        <v>0</v>
      </c>
      <c r="G189" s="36">
        <v>0</v>
      </c>
      <c r="H189" s="35">
        <v>3</v>
      </c>
      <c r="I189" s="36">
        <v>14444.679599999999</v>
      </c>
      <c r="J189" s="37">
        <v>4814.8932000000004</v>
      </c>
    </row>
    <row r="190" spans="1:10" ht="15.75" thickBot="1" x14ac:dyDescent="0.3">
      <c r="A190" s="217"/>
      <c r="B190" s="38" t="s">
        <v>249</v>
      </c>
      <c r="C190" s="38" t="s">
        <v>269</v>
      </c>
      <c r="D190" s="39">
        <v>10.5</v>
      </c>
      <c r="E190" s="40">
        <v>51488.847000000002</v>
      </c>
      <c r="F190" s="39">
        <v>4</v>
      </c>
      <c r="G190" s="40">
        <v>17718.560000000001</v>
      </c>
      <c r="H190" s="39">
        <v>12.500000000000002</v>
      </c>
      <c r="I190" s="40">
        <v>61296.245999999999</v>
      </c>
      <c r="J190" s="41">
        <v>4903.6997000000001</v>
      </c>
    </row>
  </sheetData>
  <mergeCells count="45">
    <mergeCell ref="A157:A171"/>
    <mergeCell ref="A38:A42"/>
    <mergeCell ref="A35:J35"/>
    <mergeCell ref="A36:J36"/>
    <mergeCell ref="A63:A77"/>
    <mergeCell ref="A80:J80"/>
    <mergeCell ref="A81:J81"/>
    <mergeCell ref="A92:J92"/>
    <mergeCell ref="A93:J93"/>
    <mergeCell ref="A106:J106"/>
    <mergeCell ref="A107:J107"/>
    <mergeCell ref="A83:A89"/>
    <mergeCell ref="A95:A103"/>
    <mergeCell ref="A61:J61"/>
    <mergeCell ref="A60:J60"/>
    <mergeCell ref="A177:A180"/>
    <mergeCell ref="A186:A190"/>
    <mergeCell ref="A109:A121"/>
    <mergeCell ref="A127:A129"/>
    <mergeCell ref="A130:A135"/>
    <mergeCell ref="A141:A143"/>
    <mergeCell ref="A144:A150"/>
    <mergeCell ref="A151:A156"/>
    <mergeCell ref="A183:J183"/>
    <mergeCell ref="A184:J184"/>
    <mergeCell ref="A138:J138"/>
    <mergeCell ref="A139:J139"/>
    <mergeCell ref="A174:J174"/>
    <mergeCell ref="A124:J124"/>
    <mergeCell ref="A125:J125"/>
    <mergeCell ref="A175:J175"/>
    <mergeCell ref="A1:J1"/>
    <mergeCell ref="A2:J2"/>
    <mergeCell ref="A18:J18"/>
    <mergeCell ref="A19:J19"/>
    <mergeCell ref="A28:J28"/>
    <mergeCell ref="A4:A12"/>
    <mergeCell ref="A13:A15"/>
    <mergeCell ref="A21:A25"/>
    <mergeCell ref="A29:J29"/>
    <mergeCell ref="A43:A48"/>
    <mergeCell ref="A54:A57"/>
    <mergeCell ref="A51:J51"/>
    <mergeCell ref="A52:J52"/>
    <mergeCell ref="A31:A32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J159"/>
  <sheetViews>
    <sheetView workbookViewId="0">
      <selection activeCell="B30" sqref="A30:XFD167"/>
    </sheetView>
  </sheetViews>
  <sheetFormatPr defaultColWidth="51.85546875" defaultRowHeight="15" x14ac:dyDescent="0.25"/>
  <cols>
    <col min="1" max="1" width="22.85546875" style="46" bestFit="1" customWidth="1"/>
    <col min="2" max="2" width="42.85546875" bestFit="1" customWidth="1"/>
    <col min="3" max="3" width="22.140625" bestFit="1" customWidth="1"/>
    <col min="4" max="4" width="15.7109375" style="16" bestFit="1" customWidth="1"/>
    <col min="5" max="5" width="13.7109375" style="16" bestFit="1" customWidth="1"/>
    <col min="6" max="6" width="17.5703125" style="9" bestFit="1" customWidth="1"/>
    <col min="7" max="7" width="13.7109375" style="6" bestFit="1" customWidth="1"/>
    <col min="8" max="8" width="14.28515625" style="9" bestFit="1" customWidth="1"/>
    <col min="9" max="9" width="13.7109375" style="6" bestFit="1" customWidth="1"/>
    <col min="10" max="10" width="18.7109375" style="9" bestFit="1" customWidth="1"/>
  </cols>
  <sheetData>
    <row r="1" spans="1:10" s="16" customFormat="1" ht="15.75" thickBot="1" x14ac:dyDescent="0.3">
      <c r="A1" s="213">
        <v>40605</v>
      </c>
      <c r="B1" s="213"/>
      <c r="C1" s="213"/>
      <c r="D1" s="213"/>
      <c r="E1" s="213"/>
      <c r="F1" s="213"/>
      <c r="G1" s="213"/>
      <c r="H1" s="213"/>
      <c r="I1" s="213"/>
      <c r="J1" s="213"/>
    </row>
    <row r="2" spans="1:10" s="16" customFormat="1" ht="15.75" thickBot="1" x14ac:dyDescent="0.3">
      <c r="A2" s="213" t="s">
        <v>152</v>
      </c>
      <c r="B2" s="213"/>
      <c r="C2" s="213"/>
      <c r="D2" s="213"/>
      <c r="E2" s="213"/>
      <c r="F2" s="213"/>
      <c r="G2" s="213"/>
      <c r="H2" s="213"/>
      <c r="I2" s="213"/>
      <c r="J2" s="213"/>
    </row>
    <row r="3" spans="1:10" ht="32.25" thickBot="1" x14ac:dyDescent="0.3">
      <c r="A3" s="20" t="s">
        <v>165</v>
      </c>
      <c r="B3" s="20" t="s">
        <v>166</v>
      </c>
      <c r="C3" s="20" t="s">
        <v>167</v>
      </c>
      <c r="D3" s="20" t="s">
        <v>275</v>
      </c>
      <c r="E3" s="20" t="s">
        <v>169</v>
      </c>
      <c r="F3" s="20" t="s">
        <v>270</v>
      </c>
      <c r="G3" s="20" t="s">
        <v>168</v>
      </c>
      <c r="H3" s="20" t="s">
        <v>170</v>
      </c>
      <c r="I3" s="20" t="s">
        <v>171</v>
      </c>
      <c r="J3" s="20" t="s">
        <v>172</v>
      </c>
    </row>
    <row r="4" spans="1:10" hidden="1" x14ac:dyDescent="0.25">
      <c r="A4" s="215" t="s">
        <v>15</v>
      </c>
      <c r="B4" s="30" t="s">
        <v>173</v>
      </c>
      <c r="C4" s="30" t="s">
        <v>250</v>
      </c>
      <c r="D4" s="31">
        <v>49.5</v>
      </c>
      <c r="E4" s="32">
        <v>215051.81460000001</v>
      </c>
      <c r="F4" s="31">
        <v>59</v>
      </c>
      <c r="G4" s="32">
        <v>255211.71</v>
      </c>
      <c r="H4" s="31">
        <v>57.999999999999993</v>
      </c>
      <c r="I4" s="32">
        <v>251979.90359999999</v>
      </c>
      <c r="J4" s="33">
        <v>4344.4811</v>
      </c>
    </row>
    <row r="5" spans="1:10" hidden="1" x14ac:dyDescent="0.25">
      <c r="A5" s="216"/>
      <c r="B5" s="34" t="s">
        <v>174</v>
      </c>
      <c r="C5" s="34" t="s">
        <v>250</v>
      </c>
      <c r="D5" s="35">
        <v>10</v>
      </c>
      <c r="E5" s="36">
        <v>43444.810799999999</v>
      </c>
      <c r="F5" s="35">
        <v>3</v>
      </c>
      <c r="G5" s="36">
        <v>15048.79</v>
      </c>
      <c r="H5" s="35">
        <v>11.5</v>
      </c>
      <c r="I5" s="36">
        <v>49961.532599999999</v>
      </c>
      <c r="J5" s="37">
        <v>4344.4811</v>
      </c>
    </row>
    <row r="6" spans="1:10" hidden="1" x14ac:dyDescent="0.25">
      <c r="A6" s="216"/>
      <c r="B6" s="34" t="s">
        <v>175</v>
      </c>
      <c r="C6" s="34" t="s">
        <v>250</v>
      </c>
      <c r="D6" s="35">
        <v>12</v>
      </c>
      <c r="E6" s="36">
        <v>52133.773200000003</v>
      </c>
      <c r="F6" s="35">
        <v>9</v>
      </c>
      <c r="G6" s="36">
        <v>42164.88</v>
      </c>
      <c r="H6" s="35">
        <v>14.000000000000002</v>
      </c>
      <c r="I6" s="36">
        <v>60822.7356</v>
      </c>
      <c r="J6" s="37">
        <v>4344.4811</v>
      </c>
    </row>
    <row r="7" spans="1:10" hidden="1" x14ac:dyDescent="0.25">
      <c r="A7" s="216"/>
      <c r="B7" s="34" t="s">
        <v>176</v>
      </c>
      <c r="C7" s="34" t="s">
        <v>250</v>
      </c>
      <c r="D7" s="35">
        <v>1.9999999999999998</v>
      </c>
      <c r="E7" s="36">
        <v>8688.9624000000003</v>
      </c>
      <c r="F7" s="35">
        <v>2</v>
      </c>
      <c r="G7" s="36">
        <v>9698.36</v>
      </c>
      <c r="H7" s="35">
        <v>1.9999999999999998</v>
      </c>
      <c r="I7" s="36">
        <v>8688.9624000000003</v>
      </c>
      <c r="J7" s="37">
        <v>4344.4811</v>
      </c>
    </row>
    <row r="8" spans="1:10" hidden="1" x14ac:dyDescent="0.25">
      <c r="A8" s="216"/>
      <c r="B8" s="34" t="s">
        <v>177</v>
      </c>
      <c r="C8" s="34" t="s">
        <v>250</v>
      </c>
      <c r="D8" s="35">
        <v>3.5000000000000004</v>
      </c>
      <c r="E8" s="36">
        <v>15205.6836</v>
      </c>
      <c r="F8" s="35">
        <v>3</v>
      </c>
      <c r="G8" s="36">
        <v>11265.13</v>
      </c>
      <c r="H8" s="35">
        <v>3.9999999999999996</v>
      </c>
      <c r="I8" s="36">
        <v>17377.924200000001</v>
      </c>
      <c r="J8" s="37">
        <v>4344.4811</v>
      </c>
    </row>
    <row r="9" spans="1:10" hidden="1" x14ac:dyDescent="0.25">
      <c r="A9" s="216"/>
      <c r="B9" s="34" t="s">
        <v>178</v>
      </c>
      <c r="C9" s="34" t="s">
        <v>250</v>
      </c>
      <c r="D9" s="35">
        <v>2.5</v>
      </c>
      <c r="E9" s="36">
        <v>10861.203</v>
      </c>
      <c r="F9" s="35">
        <v>1</v>
      </c>
      <c r="G9" s="36">
        <v>4382.07</v>
      </c>
      <c r="H9" s="35">
        <v>3</v>
      </c>
      <c r="I9" s="36">
        <v>13033.442999999999</v>
      </c>
      <c r="J9" s="37">
        <v>4344.4811</v>
      </c>
    </row>
    <row r="10" spans="1:10" hidden="1" x14ac:dyDescent="0.25">
      <c r="A10" s="216"/>
      <c r="B10" s="34" t="s">
        <v>179</v>
      </c>
      <c r="C10" s="34" t="s">
        <v>250</v>
      </c>
      <c r="D10" s="35">
        <v>1.9999999999999998</v>
      </c>
      <c r="E10" s="36">
        <v>8688.9624000000003</v>
      </c>
      <c r="F10" s="35">
        <v>1</v>
      </c>
      <c r="G10" s="36">
        <v>3471.21</v>
      </c>
      <c r="H10" s="35">
        <v>2.5</v>
      </c>
      <c r="I10" s="36">
        <v>10861.203</v>
      </c>
      <c r="J10" s="37">
        <v>4344.4811</v>
      </c>
    </row>
    <row r="11" spans="1:10" ht="15.75" hidden="1" thickBot="1" x14ac:dyDescent="0.3">
      <c r="A11" s="217"/>
      <c r="B11" s="38" t="s">
        <v>180</v>
      </c>
      <c r="C11" s="38" t="s">
        <v>250</v>
      </c>
      <c r="D11" s="39">
        <v>3.9999999999999996</v>
      </c>
      <c r="E11" s="40">
        <v>17377.924200000001</v>
      </c>
      <c r="F11" s="39">
        <v>4</v>
      </c>
      <c r="G11" s="40">
        <v>16295.7</v>
      </c>
      <c r="H11" s="39">
        <v>4.5</v>
      </c>
      <c r="I11" s="40">
        <v>19550.164799999999</v>
      </c>
      <c r="J11" s="41">
        <v>4344.4811</v>
      </c>
    </row>
    <row r="12" spans="1:10" hidden="1" x14ac:dyDescent="0.25">
      <c r="A12" s="215" t="s">
        <v>65</v>
      </c>
      <c r="B12" s="30" t="s">
        <v>181</v>
      </c>
      <c r="C12" s="30" t="s">
        <v>250</v>
      </c>
      <c r="D12" s="31">
        <v>2.5</v>
      </c>
      <c r="E12" s="32">
        <v>10861.203</v>
      </c>
      <c r="F12" s="31">
        <v>6</v>
      </c>
      <c r="G12" s="32">
        <v>21740.65</v>
      </c>
      <c r="H12" s="31">
        <v>3</v>
      </c>
      <c r="I12" s="32">
        <v>13033.442999999999</v>
      </c>
      <c r="J12" s="33">
        <v>4344.4811</v>
      </c>
    </row>
    <row r="13" spans="1:10" ht="15.75" hidden="1" thickBot="1" x14ac:dyDescent="0.3">
      <c r="A13" s="217"/>
      <c r="B13" s="38" t="s">
        <v>182</v>
      </c>
      <c r="C13" s="38" t="s">
        <v>250</v>
      </c>
      <c r="D13" s="39">
        <v>6.4999999999999991</v>
      </c>
      <c r="E13" s="40">
        <v>28239.127199999999</v>
      </c>
      <c r="F13" s="39">
        <v>5</v>
      </c>
      <c r="G13" s="40">
        <v>22890.48</v>
      </c>
      <c r="H13" s="39">
        <v>7.5</v>
      </c>
      <c r="I13" s="40">
        <v>32583.608400000001</v>
      </c>
      <c r="J13" s="41">
        <v>4344.4811</v>
      </c>
    </row>
    <row r="14" spans="1:10" s="16" customFormat="1" hidden="1" x14ac:dyDescent="0.25">
      <c r="A14" s="47"/>
      <c r="B14" s="10"/>
      <c r="C14" s="10"/>
      <c r="D14" s="10"/>
      <c r="E14" s="10"/>
      <c r="F14" s="11"/>
      <c r="G14" s="12"/>
      <c r="H14" s="11"/>
      <c r="I14" s="12"/>
      <c r="J14" s="11"/>
    </row>
    <row r="15" spans="1:10" s="16" customFormat="1" hidden="1" x14ac:dyDescent="0.25">
      <c r="A15" s="48"/>
      <c r="B15" s="3"/>
      <c r="C15" s="3"/>
      <c r="D15" s="49"/>
      <c r="E15" s="49"/>
      <c r="F15" s="8"/>
      <c r="G15" s="5"/>
      <c r="H15" s="8"/>
      <c r="I15" s="5"/>
      <c r="J15" s="8"/>
    </row>
    <row r="16" spans="1:10" s="16" customFormat="1" ht="15.75" hidden="1" thickBot="1" x14ac:dyDescent="0.3">
      <c r="A16" s="213">
        <v>40605</v>
      </c>
      <c r="B16" s="213"/>
      <c r="C16" s="213"/>
      <c r="D16" s="213"/>
      <c r="E16" s="213"/>
      <c r="F16" s="213"/>
      <c r="G16" s="213"/>
      <c r="H16" s="213"/>
      <c r="I16" s="213"/>
      <c r="J16" s="213"/>
    </row>
    <row r="17" spans="1:10" s="16" customFormat="1" ht="15.75" hidden="1" thickBot="1" x14ac:dyDescent="0.3">
      <c r="A17" s="213" t="s">
        <v>153</v>
      </c>
      <c r="B17" s="213"/>
      <c r="C17" s="213"/>
      <c r="D17" s="213"/>
      <c r="E17" s="213"/>
      <c r="F17" s="213"/>
      <c r="G17" s="213"/>
      <c r="H17" s="213"/>
      <c r="I17" s="213"/>
      <c r="J17" s="213"/>
    </row>
    <row r="18" spans="1:10" s="16" customFormat="1" ht="32.25" hidden="1" thickBot="1" x14ac:dyDescent="0.3">
      <c r="A18" s="20" t="s">
        <v>165</v>
      </c>
      <c r="B18" s="20" t="s">
        <v>166</v>
      </c>
      <c r="C18" s="20" t="s">
        <v>167</v>
      </c>
      <c r="D18" s="20" t="s">
        <v>275</v>
      </c>
      <c r="E18" s="20" t="s">
        <v>169</v>
      </c>
      <c r="F18" s="20" t="s">
        <v>270</v>
      </c>
      <c r="G18" s="20" t="s">
        <v>168</v>
      </c>
      <c r="H18" s="20" t="s">
        <v>170</v>
      </c>
      <c r="I18" s="20" t="s">
        <v>171</v>
      </c>
      <c r="J18" s="20" t="s">
        <v>172</v>
      </c>
    </row>
    <row r="19" spans="1:10" hidden="1" x14ac:dyDescent="0.25">
      <c r="A19" s="215" t="s">
        <v>48</v>
      </c>
      <c r="B19" s="30" t="s">
        <v>183</v>
      </c>
      <c r="C19" s="30" t="s">
        <v>250</v>
      </c>
      <c r="D19" s="31">
        <v>1.5</v>
      </c>
      <c r="E19" s="32">
        <v>6516.7218000000003</v>
      </c>
      <c r="F19" s="31">
        <v>1</v>
      </c>
      <c r="G19" s="32">
        <v>4753.9799999999996</v>
      </c>
      <c r="H19" s="31">
        <v>1.5</v>
      </c>
      <c r="I19" s="32">
        <v>6516.7218000000003</v>
      </c>
      <c r="J19" s="33">
        <v>4344.4811</v>
      </c>
    </row>
    <row r="20" spans="1:10" hidden="1" x14ac:dyDescent="0.25">
      <c r="A20" s="216"/>
      <c r="B20" s="34" t="s">
        <v>183</v>
      </c>
      <c r="C20" s="34" t="s">
        <v>251</v>
      </c>
      <c r="D20" s="35">
        <v>1.9999999999999998</v>
      </c>
      <c r="E20" s="36">
        <v>10285.7652</v>
      </c>
      <c r="F20" s="35">
        <v>0</v>
      </c>
      <c r="G20" s="36">
        <v>0</v>
      </c>
      <c r="H20" s="35">
        <v>2.5</v>
      </c>
      <c r="I20" s="36">
        <v>12857.206200000001</v>
      </c>
      <c r="J20" s="37">
        <v>5142.8825999999999</v>
      </c>
    </row>
    <row r="21" spans="1:10" hidden="1" x14ac:dyDescent="0.25">
      <c r="A21" s="216"/>
      <c r="B21" s="34" t="s">
        <v>184</v>
      </c>
      <c r="C21" s="34" t="s">
        <v>250</v>
      </c>
      <c r="D21" s="35">
        <v>4.5</v>
      </c>
      <c r="E21" s="36">
        <v>19550.164799999999</v>
      </c>
      <c r="F21" s="35">
        <v>2</v>
      </c>
      <c r="G21" s="36">
        <v>10309.89</v>
      </c>
      <c r="H21" s="35">
        <v>5</v>
      </c>
      <c r="I21" s="36">
        <v>21722.4054</v>
      </c>
      <c r="J21" s="37">
        <v>4344.4811</v>
      </c>
    </row>
    <row r="22" spans="1:10" hidden="1" x14ac:dyDescent="0.25">
      <c r="A22" s="216"/>
      <c r="B22" s="34" t="s">
        <v>185</v>
      </c>
      <c r="C22" s="34" t="s">
        <v>250</v>
      </c>
      <c r="D22" s="35">
        <v>1.5</v>
      </c>
      <c r="E22" s="36">
        <v>6516.7218000000003</v>
      </c>
      <c r="F22" s="35">
        <v>2</v>
      </c>
      <c r="G22" s="36">
        <v>12113.24</v>
      </c>
      <c r="H22" s="35">
        <v>1.5</v>
      </c>
      <c r="I22" s="36">
        <v>6516.7218000000003</v>
      </c>
      <c r="J22" s="37">
        <v>4344.4811</v>
      </c>
    </row>
    <row r="23" spans="1:10" ht="15.75" hidden="1" thickBot="1" x14ac:dyDescent="0.3">
      <c r="A23" s="217"/>
      <c r="B23" s="38" t="s">
        <v>185</v>
      </c>
      <c r="C23" s="38" t="s">
        <v>251</v>
      </c>
      <c r="D23" s="39">
        <v>1.9999999999999998</v>
      </c>
      <c r="E23" s="40">
        <v>10285.7652</v>
      </c>
      <c r="F23" s="39">
        <v>3</v>
      </c>
      <c r="G23" s="40">
        <v>15887.6</v>
      </c>
      <c r="H23" s="39">
        <v>2.5</v>
      </c>
      <c r="I23" s="40">
        <v>12857.206200000001</v>
      </c>
      <c r="J23" s="41">
        <v>5142.8825999999999</v>
      </c>
    </row>
    <row r="24" spans="1:10" s="16" customFormat="1" hidden="1" x14ac:dyDescent="0.25">
      <c r="A24" s="47"/>
      <c r="B24" s="10"/>
      <c r="C24" s="10"/>
      <c r="D24" s="10"/>
      <c r="E24" s="10"/>
      <c r="F24" s="11"/>
      <c r="G24" s="12"/>
      <c r="H24" s="11"/>
      <c r="I24" s="12"/>
      <c r="J24" s="11"/>
    </row>
    <row r="25" spans="1:10" s="16" customFormat="1" hidden="1" x14ac:dyDescent="0.25">
      <c r="A25" s="48"/>
      <c r="B25" s="3"/>
      <c r="C25" s="3"/>
      <c r="D25" s="49"/>
      <c r="E25" s="49"/>
      <c r="F25" s="8"/>
      <c r="G25" s="5"/>
      <c r="H25" s="8"/>
      <c r="I25" s="5"/>
      <c r="J25" s="8"/>
    </row>
    <row r="26" spans="1:10" s="16" customFormat="1" ht="15.75" hidden="1" thickBot="1" x14ac:dyDescent="0.3">
      <c r="A26" s="213">
        <v>40605</v>
      </c>
      <c r="B26" s="213"/>
      <c r="C26" s="213"/>
      <c r="D26" s="213"/>
      <c r="E26" s="213"/>
      <c r="F26" s="213"/>
      <c r="G26" s="213"/>
      <c r="H26" s="213"/>
      <c r="I26" s="213"/>
      <c r="J26" s="213"/>
    </row>
    <row r="27" spans="1:10" s="16" customFormat="1" ht="15.75" hidden="1" thickBot="1" x14ac:dyDescent="0.3">
      <c r="A27" s="213" t="s">
        <v>154</v>
      </c>
      <c r="B27" s="213"/>
      <c r="C27" s="213"/>
      <c r="D27" s="213"/>
      <c r="E27" s="213"/>
      <c r="F27" s="213"/>
      <c r="G27" s="213"/>
      <c r="H27" s="213"/>
      <c r="I27" s="213"/>
      <c r="J27" s="213"/>
    </row>
    <row r="28" spans="1:10" s="16" customFormat="1" ht="32.25" hidden="1" thickBot="1" x14ac:dyDescent="0.3">
      <c r="A28" s="20" t="s">
        <v>165</v>
      </c>
      <c r="B28" s="20" t="s">
        <v>166</v>
      </c>
      <c r="C28" s="20" t="s">
        <v>167</v>
      </c>
      <c r="D28" s="20" t="s">
        <v>275</v>
      </c>
      <c r="E28" s="20" t="s">
        <v>169</v>
      </c>
      <c r="F28" s="20" t="s">
        <v>270</v>
      </c>
      <c r="G28" s="20" t="s">
        <v>168</v>
      </c>
      <c r="H28" s="20" t="s">
        <v>170</v>
      </c>
      <c r="I28" s="20" t="s">
        <v>171</v>
      </c>
      <c r="J28" s="20" t="s">
        <v>172</v>
      </c>
    </row>
    <row r="29" spans="1:10" hidden="1" x14ac:dyDescent="0.25">
      <c r="A29" s="215" t="s">
        <v>67</v>
      </c>
      <c r="B29" s="30" t="s">
        <v>186</v>
      </c>
      <c r="C29" s="30" t="s">
        <v>250</v>
      </c>
      <c r="D29" s="31">
        <v>2.5</v>
      </c>
      <c r="E29" s="32">
        <v>10861.203</v>
      </c>
      <c r="F29" s="31">
        <v>2</v>
      </c>
      <c r="G29" s="32">
        <v>6994.22</v>
      </c>
      <c r="H29" s="31">
        <v>3</v>
      </c>
      <c r="I29" s="32">
        <v>13033.442999999999</v>
      </c>
      <c r="J29" s="33">
        <v>4344.4811</v>
      </c>
    </row>
    <row r="30" spans="1:10" ht="15.75" hidden="1" thickBot="1" x14ac:dyDescent="0.3">
      <c r="A30" s="217"/>
      <c r="B30" s="38" t="s">
        <v>187</v>
      </c>
      <c r="C30" s="38" t="s">
        <v>250</v>
      </c>
      <c r="D30" s="39">
        <v>1.9999999999999998</v>
      </c>
      <c r="E30" s="40">
        <v>8688.9624000000003</v>
      </c>
      <c r="F30" s="39">
        <v>2</v>
      </c>
      <c r="G30" s="40">
        <v>12130.87</v>
      </c>
      <c r="H30" s="39">
        <v>1.9999999999999998</v>
      </c>
      <c r="I30" s="40">
        <v>8688.9624000000003</v>
      </c>
      <c r="J30" s="41">
        <v>4344.4811</v>
      </c>
    </row>
    <row r="31" spans="1:10" s="16" customFormat="1" hidden="1" x14ac:dyDescent="0.25">
      <c r="A31" s="47"/>
      <c r="B31" s="10"/>
      <c r="C31" s="10"/>
      <c r="D31" s="10"/>
      <c r="E31" s="10"/>
      <c r="F31" s="11"/>
      <c r="G31" s="12"/>
      <c r="H31" s="11"/>
      <c r="I31" s="12"/>
      <c r="J31" s="11"/>
    </row>
    <row r="32" spans="1:10" s="16" customFormat="1" hidden="1" x14ac:dyDescent="0.25">
      <c r="A32" s="48"/>
      <c r="B32" s="3"/>
      <c r="C32" s="3"/>
      <c r="D32" s="49"/>
      <c r="E32" s="49"/>
      <c r="F32" s="8"/>
      <c r="G32" s="5"/>
      <c r="H32" s="8"/>
      <c r="I32" s="5"/>
      <c r="J32" s="8"/>
    </row>
    <row r="33" spans="1:10" s="16" customFormat="1" ht="15.75" hidden="1" thickBot="1" x14ac:dyDescent="0.3">
      <c r="A33" s="213">
        <v>40605</v>
      </c>
      <c r="B33" s="213"/>
      <c r="C33" s="213"/>
      <c r="D33" s="213"/>
      <c r="E33" s="213"/>
      <c r="F33" s="213"/>
      <c r="G33" s="213"/>
      <c r="H33" s="213"/>
      <c r="I33" s="213"/>
      <c r="J33" s="213"/>
    </row>
    <row r="34" spans="1:10" s="16" customFormat="1" ht="15.75" hidden="1" thickBot="1" x14ac:dyDescent="0.3">
      <c r="A34" s="213" t="s">
        <v>155</v>
      </c>
      <c r="B34" s="213"/>
      <c r="C34" s="213"/>
      <c r="D34" s="213"/>
      <c r="E34" s="213"/>
      <c r="F34" s="213"/>
      <c r="G34" s="213"/>
      <c r="H34" s="213"/>
      <c r="I34" s="213"/>
      <c r="J34" s="213"/>
    </row>
    <row r="35" spans="1:10" s="16" customFormat="1" ht="32.25" hidden="1" thickBot="1" x14ac:dyDescent="0.3">
      <c r="A35" s="20" t="s">
        <v>165</v>
      </c>
      <c r="B35" s="20" t="s">
        <v>166</v>
      </c>
      <c r="C35" s="20" t="s">
        <v>167</v>
      </c>
      <c r="D35" s="20" t="s">
        <v>275</v>
      </c>
      <c r="E35" s="20" t="s">
        <v>169</v>
      </c>
      <c r="F35" s="20" t="s">
        <v>270</v>
      </c>
      <c r="G35" s="20" t="s">
        <v>168</v>
      </c>
      <c r="H35" s="20" t="s">
        <v>170</v>
      </c>
      <c r="I35" s="20" t="s">
        <v>171</v>
      </c>
      <c r="J35" s="20" t="s">
        <v>172</v>
      </c>
    </row>
    <row r="36" spans="1:10" hidden="1" x14ac:dyDescent="0.25">
      <c r="A36" s="215" t="s">
        <v>82</v>
      </c>
      <c r="B36" s="30" t="s">
        <v>188</v>
      </c>
      <c r="C36" s="30" t="s">
        <v>250</v>
      </c>
      <c r="D36" s="31">
        <v>6</v>
      </c>
      <c r="E36" s="32">
        <v>26066.886600000002</v>
      </c>
      <c r="F36" s="31">
        <v>1</v>
      </c>
      <c r="G36" s="32">
        <v>4263.63</v>
      </c>
      <c r="H36" s="31">
        <v>7.0000000000000009</v>
      </c>
      <c r="I36" s="32">
        <v>30411.3678</v>
      </c>
      <c r="J36" s="33">
        <v>4344.4811</v>
      </c>
    </row>
    <row r="37" spans="1:10" hidden="1" x14ac:dyDescent="0.25">
      <c r="A37" s="216"/>
      <c r="B37" s="34" t="s">
        <v>189</v>
      </c>
      <c r="C37" s="34" t="s">
        <v>250</v>
      </c>
      <c r="D37" s="35">
        <v>0.99999999999999989</v>
      </c>
      <c r="E37" s="36">
        <v>4344.4812000000002</v>
      </c>
      <c r="F37" s="35">
        <v>0</v>
      </c>
      <c r="G37" s="36">
        <v>0</v>
      </c>
      <c r="H37" s="35">
        <v>0.99999999999999989</v>
      </c>
      <c r="I37" s="36">
        <v>4344.4812000000002</v>
      </c>
      <c r="J37" s="37">
        <v>4344.4811</v>
      </c>
    </row>
    <row r="38" spans="1:10" ht="30" hidden="1" x14ac:dyDescent="0.25">
      <c r="A38" s="216"/>
      <c r="B38" s="34" t="s">
        <v>190</v>
      </c>
      <c r="C38" s="34" t="s">
        <v>250</v>
      </c>
      <c r="D38" s="35">
        <v>1.5</v>
      </c>
      <c r="E38" s="36">
        <v>6516.7218000000003</v>
      </c>
      <c r="F38" s="35">
        <v>2</v>
      </c>
      <c r="G38" s="36">
        <v>8612.68</v>
      </c>
      <c r="H38" s="35">
        <v>1.9999999999999998</v>
      </c>
      <c r="I38" s="36">
        <v>8688.9624000000003</v>
      </c>
      <c r="J38" s="37">
        <v>4344.4811</v>
      </c>
    </row>
    <row r="39" spans="1:10" ht="15.75" hidden="1" thickBot="1" x14ac:dyDescent="0.3">
      <c r="A39" s="217"/>
      <c r="B39" s="38" t="s">
        <v>191</v>
      </c>
      <c r="C39" s="38" t="s">
        <v>253</v>
      </c>
      <c r="D39" s="39">
        <v>1.5</v>
      </c>
      <c r="E39" s="40">
        <v>7253.1791999999996</v>
      </c>
      <c r="F39" s="39">
        <v>0</v>
      </c>
      <c r="G39" s="40">
        <v>0</v>
      </c>
      <c r="H39" s="39">
        <v>1.5</v>
      </c>
      <c r="I39" s="40">
        <v>7253.1791999999996</v>
      </c>
      <c r="J39" s="41">
        <v>4835.4526999999998</v>
      </c>
    </row>
    <row r="40" spans="1:10" hidden="1" x14ac:dyDescent="0.25">
      <c r="A40" s="215" t="s">
        <v>55</v>
      </c>
      <c r="B40" s="30" t="s">
        <v>192</v>
      </c>
      <c r="C40" s="30" t="s">
        <v>250</v>
      </c>
      <c r="D40" s="31">
        <v>0.99999999999999989</v>
      </c>
      <c r="E40" s="32">
        <v>4344.4812000000002</v>
      </c>
      <c r="F40" s="31">
        <v>1</v>
      </c>
      <c r="G40" s="32">
        <v>4314.34</v>
      </c>
      <c r="H40" s="31">
        <v>0.99999999999999989</v>
      </c>
      <c r="I40" s="32">
        <v>4344.4812000000002</v>
      </c>
      <c r="J40" s="33">
        <v>4344.4811</v>
      </c>
    </row>
    <row r="41" spans="1:10" hidden="1" x14ac:dyDescent="0.25">
      <c r="A41" s="216"/>
      <c r="B41" s="34" t="s">
        <v>192</v>
      </c>
      <c r="C41" s="34" t="s">
        <v>253</v>
      </c>
      <c r="D41" s="35">
        <v>1.9999999999999998</v>
      </c>
      <c r="E41" s="36">
        <v>9670.9056</v>
      </c>
      <c r="F41" s="35">
        <v>0</v>
      </c>
      <c r="G41" s="36">
        <v>0</v>
      </c>
      <c r="H41" s="35">
        <v>2.5</v>
      </c>
      <c r="I41" s="36">
        <v>12088.632</v>
      </c>
      <c r="J41" s="37">
        <v>4835.4526999999998</v>
      </c>
    </row>
    <row r="42" spans="1:10" hidden="1" x14ac:dyDescent="0.25">
      <c r="A42" s="216"/>
      <c r="B42" s="34" t="s">
        <v>193</v>
      </c>
      <c r="C42" s="34" t="s">
        <v>250</v>
      </c>
      <c r="D42" s="35">
        <v>0.99999999999999989</v>
      </c>
      <c r="E42" s="36">
        <v>4344.4812000000002</v>
      </c>
      <c r="F42" s="35">
        <v>2</v>
      </c>
      <c r="G42" s="36">
        <v>9146.31</v>
      </c>
      <c r="H42" s="35">
        <v>1.5</v>
      </c>
      <c r="I42" s="36">
        <v>6516.7218000000003</v>
      </c>
      <c r="J42" s="37">
        <v>4344.4811</v>
      </c>
    </row>
    <row r="43" spans="1:10" hidden="1" x14ac:dyDescent="0.25">
      <c r="A43" s="216"/>
      <c r="B43" s="34" t="s">
        <v>193</v>
      </c>
      <c r="C43" s="34" t="s">
        <v>253</v>
      </c>
      <c r="D43" s="35">
        <v>1.9999999999999998</v>
      </c>
      <c r="E43" s="36">
        <v>9670.9056</v>
      </c>
      <c r="F43" s="35">
        <v>1</v>
      </c>
      <c r="G43" s="36">
        <v>4087.99</v>
      </c>
      <c r="H43" s="35">
        <v>2.5</v>
      </c>
      <c r="I43" s="36">
        <v>12088.632</v>
      </c>
      <c r="J43" s="37">
        <v>4835.4526999999998</v>
      </c>
    </row>
    <row r="44" spans="1:10" hidden="1" x14ac:dyDescent="0.25">
      <c r="A44" s="216"/>
      <c r="B44" s="34" t="s">
        <v>194</v>
      </c>
      <c r="C44" s="34" t="s">
        <v>250</v>
      </c>
      <c r="D44" s="35">
        <v>1.9999999999999998</v>
      </c>
      <c r="E44" s="36">
        <v>8688.9624000000003</v>
      </c>
      <c r="F44" s="35">
        <v>0</v>
      </c>
      <c r="G44" s="36">
        <v>0</v>
      </c>
      <c r="H44" s="35">
        <v>2.5</v>
      </c>
      <c r="I44" s="36">
        <v>10861.203</v>
      </c>
      <c r="J44" s="37">
        <v>4344.4811</v>
      </c>
    </row>
    <row r="45" spans="1:10" ht="15.75" hidden="1" thickBot="1" x14ac:dyDescent="0.3">
      <c r="A45" s="217"/>
      <c r="B45" s="38" t="s">
        <v>194</v>
      </c>
      <c r="C45" s="38" t="s">
        <v>253</v>
      </c>
      <c r="D45" s="39">
        <v>3.5000000000000004</v>
      </c>
      <c r="E45" s="40">
        <v>16924.084200000001</v>
      </c>
      <c r="F45" s="39">
        <v>0</v>
      </c>
      <c r="G45" s="40">
        <v>0</v>
      </c>
      <c r="H45" s="39">
        <v>3.9999999999999996</v>
      </c>
      <c r="I45" s="40">
        <v>19341.810600000001</v>
      </c>
      <c r="J45" s="41">
        <v>4835.4526999999998</v>
      </c>
    </row>
    <row r="46" spans="1:10" s="16" customFormat="1" hidden="1" x14ac:dyDescent="0.25">
      <c r="A46" s="47"/>
      <c r="B46" s="10"/>
      <c r="C46" s="10"/>
      <c r="D46" s="10"/>
      <c r="E46" s="10"/>
      <c r="F46" s="11"/>
      <c r="G46" s="12"/>
      <c r="H46" s="11"/>
      <c r="I46" s="12"/>
      <c r="J46" s="11"/>
    </row>
    <row r="47" spans="1:10" s="16" customFormat="1" hidden="1" x14ac:dyDescent="0.25">
      <c r="A47" s="48"/>
      <c r="B47" s="3"/>
      <c r="C47" s="3"/>
      <c r="D47" s="49"/>
      <c r="E47" s="49"/>
      <c r="F47" s="8"/>
      <c r="G47" s="5"/>
      <c r="H47" s="8"/>
      <c r="I47" s="5"/>
      <c r="J47" s="8"/>
    </row>
    <row r="48" spans="1:10" s="16" customFormat="1" ht="15.75" hidden="1" thickBot="1" x14ac:dyDescent="0.3">
      <c r="A48" s="213">
        <v>40605</v>
      </c>
      <c r="B48" s="213"/>
      <c r="C48" s="213"/>
      <c r="D48" s="213"/>
      <c r="E48" s="213"/>
      <c r="F48" s="213"/>
      <c r="G48" s="213"/>
      <c r="H48" s="213"/>
      <c r="I48" s="213"/>
      <c r="J48" s="213"/>
    </row>
    <row r="49" spans="1:10" s="16" customFormat="1" ht="15.75" hidden="1" thickBot="1" x14ac:dyDescent="0.3">
      <c r="A49" s="213" t="s">
        <v>156</v>
      </c>
      <c r="B49" s="213"/>
      <c r="C49" s="213"/>
      <c r="D49" s="213"/>
      <c r="E49" s="213"/>
      <c r="F49" s="213"/>
      <c r="G49" s="213"/>
      <c r="H49" s="213"/>
      <c r="I49" s="213"/>
      <c r="J49" s="213"/>
    </row>
    <row r="50" spans="1:10" s="16" customFormat="1" ht="32.25" hidden="1" thickBot="1" x14ac:dyDescent="0.3">
      <c r="A50" s="20" t="s">
        <v>165</v>
      </c>
      <c r="B50" s="20" t="s">
        <v>166</v>
      </c>
      <c r="C50" s="20" t="s">
        <v>167</v>
      </c>
      <c r="D50" s="20" t="s">
        <v>275</v>
      </c>
      <c r="E50" s="20" t="s">
        <v>169</v>
      </c>
      <c r="F50" s="20" t="s">
        <v>270</v>
      </c>
      <c r="G50" s="20" t="s">
        <v>168</v>
      </c>
      <c r="H50" s="20" t="s">
        <v>170</v>
      </c>
      <c r="I50" s="20" t="s">
        <v>171</v>
      </c>
      <c r="J50" s="20" t="s">
        <v>172</v>
      </c>
    </row>
    <row r="51" spans="1:10" hidden="1" x14ac:dyDescent="0.25">
      <c r="A51" s="215" t="s">
        <v>90</v>
      </c>
      <c r="B51" s="30" t="s">
        <v>195</v>
      </c>
      <c r="C51" s="30" t="s">
        <v>250</v>
      </c>
      <c r="D51" s="31">
        <v>4.5</v>
      </c>
      <c r="E51" s="32">
        <v>19550.164799999999</v>
      </c>
      <c r="F51" s="31">
        <v>4</v>
      </c>
      <c r="G51" s="32">
        <v>17747.89</v>
      </c>
      <c r="H51" s="31">
        <v>5.5</v>
      </c>
      <c r="I51" s="32">
        <v>23894.646000000001</v>
      </c>
      <c r="J51" s="33">
        <v>4344.4811</v>
      </c>
    </row>
    <row r="52" spans="1:10" hidden="1" x14ac:dyDescent="0.25">
      <c r="A52" s="216"/>
      <c r="B52" s="34" t="s">
        <v>195</v>
      </c>
      <c r="C52" s="34" t="s">
        <v>259</v>
      </c>
      <c r="D52" s="35">
        <v>0</v>
      </c>
      <c r="E52" s="36">
        <v>0</v>
      </c>
      <c r="F52" s="35">
        <v>1</v>
      </c>
      <c r="G52" s="36">
        <v>4338.74</v>
      </c>
      <c r="H52" s="35">
        <v>0</v>
      </c>
      <c r="I52" s="36">
        <v>0</v>
      </c>
      <c r="J52" s="37">
        <v>4260.1842999999999</v>
      </c>
    </row>
    <row r="53" spans="1:10" hidden="1" x14ac:dyDescent="0.25">
      <c r="A53" s="216"/>
      <c r="B53" s="34" t="s">
        <v>196</v>
      </c>
      <c r="C53" s="34" t="s">
        <v>250</v>
      </c>
      <c r="D53" s="35">
        <v>3.5000000000000004</v>
      </c>
      <c r="E53" s="36">
        <v>15205.6836</v>
      </c>
      <c r="F53" s="35">
        <v>0</v>
      </c>
      <c r="G53" s="36">
        <v>0</v>
      </c>
      <c r="H53" s="35">
        <v>3.9999999999999996</v>
      </c>
      <c r="I53" s="36">
        <v>17377.924200000001</v>
      </c>
      <c r="J53" s="37">
        <v>4344.4811</v>
      </c>
    </row>
    <row r="54" spans="1:10" hidden="1" x14ac:dyDescent="0.25">
      <c r="A54" s="216"/>
      <c r="B54" s="34" t="s">
        <v>197</v>
      </c>
      <c r="C54" s="34" t="s">
        <v>250</v>
      </c>
      <c r="D54" s="35">
        <v>0</v>
      </c>
      <c r="E54" s="36">
        <v>0</v>
      </c>
      <c r="F54" s="35">
        <v>1</v>
      </c>
      <c r="G54" s="36">
        <v>4753.9799999999996</v>
      </c>
      <c r="H54" s="35">
        <v>0</v>
      </c>
      <c r="I54" s="36">
        <v>0</v>
      </c>
      <c r="J54" s="37">
        <v>4344.4811</v>
      </c>
    </row>
    <row r="55" spans="1:10" hidden="1" x14ac:dyDescent="0.25">
      <c r="A55" s="216"/>
      <c r="B55" s="34" t="s">
        <v>197</v>
      </c>
      <c r="C55" s="34" t="s">
        <v>251</v>
      </c>
      <c r="D55" s="35">
        <v>0.99999999999999989</v>
      </c>
      <c r="E55" s="36">
        <v>5142.8825999999999</v>
      </c>
      <c r="F55" s="35">
        <v>0</v>
      </c>
      <c r="G55" s="36">
        <v>0</v>
      </c>
      <c r="H55" s="35">
        <v>1.5</v>
      </c>
      <c r="I55" s="36">
        <v>7714.3235999999997</v>
      </c>
      <c r="J55" s="37">
        <v>5142.8825999999999</v>
      </c>
    </row>
    <row r="56" spans="1:10" ht="15.75" hidden="1" thickBot="1" x14ac:dyDescent="0.3">
      <c r="A56" s="217"/>
      <c r="B56" s="38" t="s">
        <v>197</v>
      </c>
      <c r="C56" s="38" t="s">
        <v>259</v>
      </c>
      <c r="D56" s="39">
        <v>0.99999999999999989</v>
      </c>
      <c r="E56" s="40">
        <v>4260.1841999999997</v>
      </c>
      <c r="F56" s="39">
        <v>0</v>
      </c>
      <c r="G56" s="40">
        <v>0</v>
      </c>
      <c r="H56" s="39">
        <v>0.99999999999999989</v>
      </c>
      <c r="I56" s="40">
        <v>4260.1841999999997</v>
      </c>
      <c r="J56" s="41">
        <v>4260.1842999999999</v>
      </c>
    </row>
    <row r="57" spans="1:10" s="16" customFormat="1" hidden="1" x14ac:dyDescent="0.25">
      <c r="A57" s="47"/>
      <c r="B57" s="10"/>
      <c r="C57" s="10"/>
      <c r="D57" s="10"/>
      <c r="E57" s="10"/>
      <c r="F57" s="11"/>
      <c r="G57" s="12"/>
      <c r="H57" s="11"/>
      <c r="I57" s="12"/>
      <c r="J57" s="12"/>
    </row>
    <row r="58" spans="1:10" s="16" customFormat="1" hidden="1" x14ac:dyDescent="0.25">
      <c r="A58" s="48"/>
      <c r="B58" s="3"/>
      <c r="C58" s="3"/>
      <c r="D58" s="49"/>
      <c r="E58" s="49"/>
      <c r="F58" s="8"/>
      <c r="G58" s="5"/>
      <c r="H58" s="8"/>
      <c r="I58" s="5"/>
      <c r="J58" s="8"/>
    </row>
    <row r="59" spans="1:10" s="16" customFormat="1" ht="15.75" hidden="1" thickBot="1" x14ac:dyDescent="0.3">
      <c r="A59" s="213">
        <v>40605</v>
      </c>
      <c r="B59" s="213"/>
      <c r="C59" s="213"/>
      <c r="D59" s="213"/>
      <c r="E59" s="213"/>
      <c r="F59" s="213"/>
      <c r="G59" s="213"/>
      <c r="H59" s="213"/>
      <c r="I59" s="213"/>
      <c r="J59" s="213"/>
    </row>
    <row r="60" spans="1:10" s="16" customFormat="1" ht="15.75" hidden="1" thickBot="1" x14ac:dyDescent="0.3">
      <c r="A60" s="213" t="s">
        <v>157</v>
      </c>
      <c r="B60" s="213"/>
      <c r="C60" s="213"/>
      <c r="D60" s="213"/>
      <c r="E60" s="213"/>
      <c r="F60" s="213"/>
      <c r="G60" s="213"/>
      <c r="H60" s="213"/>
      <c r="I60" s="213"/>
      <c r="J60" s="213"/>
    </row>
    <row r="61" spans="1:10" s="16" customFormat="1" ht="32.25" hidden="1" thickBot="1" x14ac:dyDescent="0.3">
      <c r="A61" s="20" t="s">
        <v>165</v>
      </c>
      <c r="B61" s="20" t="s">
        <v>166</v>
      </c>
      <c r="C61" s="20" t="s">
        <v>167</v>
      </c>
      <c r="D61" s="20" t="s">
        <v>275</v>
      </c>
      <c r="E61" s="20" t="s">
        <v>169</v>
      </c>
      <c r="F61" s="20" t="s">
        <v>270</v>
      </c>
      <c r="G61" s="20" t="s">
        <v>168</v>
      </c>
      <c r="H61" s="20" t="s">
        <v>170</v>
      </c>
      <c r="I61" s="20" t="s">
        <v>171</v>
      </c>
      <c r="J61" s="20" t="s">
        <v>172</v>
      </c>
    </row>
    <row r="62" spans="1:10" hidden="1" x14ac:dyDescent="0.25">
      <c r="A62" s="215" t="s">
        <v>71</v>
      </c>
      <c r="B62" s="30" t="s">
        <v>198</v>
      </c>
      <c r="C62" s="30" t="s">
        <v>250</v>
      </c>
      <c r="D62" s="31">
        <v>0.99999999999999989</v>
      </c>
      <c r="E62" s="32">
        <v>4344.4812000000002</v>
      </c>
      <c r="F62" s="31">
        <v>0</v>
      </c>
      <c r="G62" s="32">
        <v>0</v>
      </c>
      <c r="H62" s="31">
        <v>0.99999999999999989</v>
      </c>
      <c r="I62" s="32">
        <v>4344.4812000000002</v>
      </c>
      <c r="J62" s="33">
        <v>4344.4811</v>
      </c>
    </row>
    <row r="63" spans="1:10" hidden="1" x14ac:dyDescent="0.25">
      <c r="A63" s="216"/>
      <c r="B63" s="34" t="s">
        <v>199</v>
      </c>
      <c r="C63" s="34" t="s">
        <v>250</v>
      </c>
      <c r="D63" s="35">
        <v>2.5</v>
      </c>
      <c r="E63" s="36">
        <v>10861.203</v>
      </c>
      <c r="F63" s="35">
        <v>3</v>
      </c>
      <c r="G63" s="36">
        <v>12923.02</v>
      </c>
      <c r="H63" s="35">
        <v>3</v>
      </c>
      <c r="I63" s="36">
        <v>13033.442999999999</v>
      </c>
      <c r="J63" s="37">
        <v>4344.4811</v>
      </c>
    </row>
    <row r="64" spans="1:10" hidden="1" x14ac:dyDescent="0.25">
      <c r="A64" s="216"/>
      <c r="B64" s="34" t="s">
        <v>200</v>
      </c>
      <c r="C64" s="34" t="s">
        <v>250</v>
      </c>
      <c r="D64" s="35">
        <v>1.5</v>
      </c>
      <c r="E64" s="36">
        <v>6516.7218000000003</v>
      </c>
      <c r="F64" s="35">
        <v>0</v>
      </c>
      <c r="G64" s="36">
        <v>0</v>
      </c>
      <c r="H64" s="35">
        <v>1.5</v>
      </c>
      <c r="I64" s="36">
        <v>6516.7218000000003</v>
      </c>
      <c r="J64" s="37">
        <v>4344.4811</v>
      </c>
    </row>
    <row r="65" spans="1:10" hidden="1" x14ac:dyDescent="0.25">
      <c r="A65" s="216"/>
      <c r="B65" s="34" t="s">
        <v>201</v>
      </c>
      <c r="C65" s="34" t="s">
        <v>250</v>
      </c>
      <c r="D65" s="35">
        <v>0.99999999999999989</v>
      </c>
      <c r="E65" s="36">
        <v>4344.4812000000002</v>
      </c>
      <c r="F65" s="35">
        <v>0</v>
      </c>
      <c r="G65" s="36">
        <v>0</v>
      </c>
      <c r="H65" s="35">
        <v>1.5</v>
      </c>
      <c r="I65" s="36">
        <v>6516.7218000000003</v>
      </c>
      <c r="J65" s="37">
        <v>4344.4811</v>
      </c>
    </row>
    <row r="66" spans="1:10" hidden="1" x14ac:dyDescent="0.25">
      <c r="A66" s="216"/>
      <c r="B66" s="34" t="s">
        <v>202</v>
      </c>
      <c r="C66" s="34" t="s">
        <v>250</v>
      </c>
      <c r="D66" s="35">
        <v>0.99999999999999989</v>
      </c>
      <c r="E66" s="36">
        <v>4344.4812000000002</v>
      </c>
      <c r="F66" s="35">
        <v>0</v>
      </c>
      <c r="G66" s="36">
        <v>0</v>
      </c>
      <c r="H66" s="35">
        <v>0.99999999999999989</v>
      </c>
      <c r="I66" s="36">
        <v>4344.4812000000002</v>
      </c>
      <c r="J66" s="37">
        <v>4344.4811</v>
      </c>
    </row>
    <row r="67" spans="1:10" hidden="1" x14ac:dyDescent="0.25">
      <c r="A67" s="216"/>
      <c r="B67" s="34" t="s">
        <v>203</v>
      </c>
      <c r="C67" s="34" t="s">
        <v>250</v>
      </c>
      <c r="D67" s="35">
        <v>0.99999999999999989</v>
      </c>
      <c r="E67" s="36">
        <v>4344.4812000000002</v>
      </c>
      <c r="F67" s="35">
        <v>3</v>
      </c>
      <c r="G67" s="36">
        <v>15277.58</v>
      </c>
      <c r="H67" s="35">
        <v>0.99999999999999989</v>
      </c>
      <c r="I67" s="36">
        <v>4344.4812000000002</v>
      </c>
      <c r="J67" s="37">
        <v>4344.4811</v>
      </c>
    </row>
    <row r="68" spans="1:10" hidden="1" x14ac:dyDescent="0.25">
      <c r="A68" s="216"/>
      <c r="B68" s="34" t="s">
        <v>204</v>
      </c>
      <c r="C68" s="34" t="s">
        <v>250</v>
      </c>
      <c r="D68" s="35">
        <v>0.99999999999999989</v>
      </c>
      <c r="E68" s="36">
        <v>4344.4812000000002</v>
      </c>
      <c r="F68" s="35">
        <v>0</v>
      </c>
      <c r="G68" s="36">
        <v>0</v>
      </c>
      <c r="H68" s="35">
        <v>0.99999999999999989</v>
      </c>
      <c r="I68" s="36">
        <v>4344.4812000000002</v>
      </c>
      <c r="J68" s="37">
        <v>4344.4811</v>
      </c>
    </row>
    <row r="69" spans="1:10" ht="15.75" hidden="1" thickBot="1" x14ac:dyDescent="0.3">
      <c r="A69" s="217"/>
      <c r="B69" s="38" t="s">
        <v>205</v>
      </c>
      <c r="C69" s="38" t="s">
        <v>250</v>
      </c>
      <c r="D69" s="39">
        <v>4.5</v>
      </c>
      <c r="E69" s="40">
        <v>19550.164799999999</v>
      </c>
      <c r="F69" s="39">
        <v>2</v>
      </c>
      <c r="G69" s="40">
        <v>12277.49</v>
      </c>
      <c r="H69" s="39">
        <v>5.5</v>
      </c>
      <c r="I69" s="40">
        <v>23894.646000000001</v>
      </c>
      <c r="J69" s="41">
        <v>4344.4811</v>
      </c>
    </row>
    <row r="70" spans="1:10" s="16" customFormat="1" hidden="1" x14ac:dyDescent="0.25">
      <c r="A70" s="47"/>
      <c r="B70" s="10"/>
      <c r="C70" s="10"/>
      <c r="D70" s="10"/>
      <c r="E70" s="10"/>
      <c r="F70" s="11"/>
      <c r="G70" s="12"/>
      <c r="H70" s="11"/>
      <c r="I70" s="12"/>
      <c r="J70" s="11"/>
    </row>
    <row r="71" spans="1:10" s="16" customFormat="1" hidden="1" x14ac:dyDescent="0.25">
      <c r="A71" s="48"/>
      <c r="B71" s="3"/>
      <c r="C71" s="3"/>
      <c r="D71" s="49"/>
      <c r="E71" s="49"/>
      <c r="F71" s="8"/>
      <c r="G71" s="5"/>
      <c r="H71" s="8"/>
      <c r="I71" s="5"/>
      <c r="J71" s="8"/>
    </row>
    <row r="72" spans="1:10" s="16" customFormat="1" ht="15.75" hidden="1" thickBot="1" x14ac:dyDescent="0.3">
      <c r="A72" s="213">
        <v>40605</v>
      </c>
      <c r="B72" s="213"/>
      <c r="C72" s="213"/>
      <c r="D72" s="213"/>
      <c r="E72" s="213"/>
      <c r="F72" s="213"/>
      <c r="G72" s="213"/>
      <c r="H72" s="213"/>
      <c r="I72" s="213"/>
      <c r="J72" s="213"/>
    </row>
    <row r="73" spans="1:10" s="16" customFormat="1" ht="15.75" hidden="1" thickBot="1" x14ac:dyDescent="0.3">
      <c r="A73" s="213" t="s">
        <v>158</v>
      </c>
      <c r="B73" s="213"/>
      <c r="C73" s="213"/>
      <c r="D73" s="213"/>
      <c r="E73" s="213"/>
      <c r="F73" s="213"/>
      <c r="G73" s="213"/>
      <c r="H73" s="213"/>
      <c r="I73" s="213"/>
      <c r="J73" s="213"/>
    </row>
    <row r="74" spans="1:10" s="16" customFormat="1" ht="32.25" hidden="1" thickBot="1" x14ac:dyDescent="0.3">
      <c r="A74" s="20" t="s">
        <v>165</v>
      </c>
      <c r="B74" s="20" t="s">
        <v>166</v>
      </c>
      <c r="C74" s="20" t="s">
        <v>167</v>
      </c>
      <c r="D74" s="20" t="s">
        <v>275</v>
      </c>
      <c r="E74" s="20" t="s">
        <v>169</v>
      </c>
      <c r="F74" s="20" t="s">
        <v>270</v>
      </c>
      <c r="G74" s="20" t="s">
        <v>168</v>
      </c>
      <c r="H74" s="20" t="s">
        <v>170</v>
      </c>
      <c r="I74" s="20" t="s">
        <v>171</v>
      </c>
      <c r="J74" s="20" t="s">
        <v>172</v>
      </c>
    </row>
    <row r="75" spans="1:10" hidden="1" x14ac:dyDescent="0.25">
      <c r="A75" s="215" t="s">
        <v>51</v>
      </c>
      <c r="B75" s="30" t="s">
        <v>206</v>
      </c>
      <c r="C75" s="30" t="s">
        <v>250</v>
      </c>
      <c r="D75" s="31">
        <v>1.9999999999999998</v>
      </c>
      <c r="E75" s="32">
        <v>8688.9624000000003</v>
      </c>
      <c r="F75" s="31">
        <v>1</v>
      </c>
      <c r="G75" s="32">
        <v>4950.6899999999996</v>
      </c>
      <c r="H75" s="31">
        <v>2.5</v>
      </c>
      <c r="I75" s="32">
        <v>10861.203</v>
      </c>
      <c r="J75" s="33">
        <v>4344.4811</v>
      </c>
    </row>
    <row r="76" spans="1:10" hidden="1" x14ac:dyDescent="0.25">
      <c r="A76" s="216"/>
      <c r="B76" s="34" t="s">
        <v>206</v>
      </c>
      <c r="C76" s="34" t="s">
        <v>254</v>
      </c>
      <c r="D76" s="35">
        <v>3</v>
      </c>
      <c r="E76" s="36">
        <v>15887.2536</v>
      </c>
      <c r="F76" s="35">
        <v>2</v>
      </c>
      <c r="G76" s="36">
        <v>9026.6</v>
      </c>
      <c r="H76" s="35">
        <v>3.5000000000000004</v>
      </c>
      <c r="I76" s="36">
        <v>18535.129199999999</v>
      </c>
      <c r="J76" s="37">
        <v>5295.7511999999997</v>
      </c>
    </row>
    <row r="77" spans="1:10" hidden="1" x14ac:dyDescent="0.25">
      <c r="A77" s="216"/>
      <c r="B77" s="34" t="s">
        <v>207</v>
      </c>
      <c r="C77" s="34" t="s">
        <v>250</v>
      </c>
      <c r="D77" s="35">
        <v>0</v>
      </c>
      <c r="E77" s="36">
        <v>0</v>
      </c>
      <c r="F77" s="35">
        <v>1</v>
      </c>
      <c r="G77" s="36">
        <v>4382.07</v>
      </c>
      <c r="H77" s="35">
        <v>0</v>
      </c>
      <c r="I77" s="36">
        <v>0</v>
      </c>
      <c r="J77" s="37">
        <v>4344.4811</v>
      </c>
    </row>
    <row r="78" spans="1:10" hidden="1" x14ac:dyDescent="0.25">
      <c r="A78" s="216"/>
      <c r="B78" s="34" t="s">
        <v>207</v>
      </c>
      <c r="C78" s="34" t="s">
        <v>254</v>
      </c>
      <c r="D78" s="35">
        <v>3.5000000000000004</v>
      </c>
      <c r="E78" s="36">
        <v>18535.129199999999</v>
      </c>
      <c r="F78" s="35">
        <v>0</v>
      </c>
      <c r="G78" s="36">
        <v>0</v>
      </c>
      <c r="H78" s="35">
        <v>4.5</v>
      </c>
      <c r="I78" s="36">
        <v>23830.880399999998</v>
      </c>
      <c r="J78" s="37">
        <v>5295.7511999999997</v>
      </c>
    </row>
    <row r="79" spans="1:10" ht="15.75" hidden="1" thickBot="1" x14ac:dyDescent="0.3">
      <c r="A79" s="217"/>
      <c r="B79" s="38" t="s">
        <v>208</v>
      </c>
      <c r="C79" s="38" t="s">
        <v>254</v>
      </c>
      <c r="D79" s="39">
        <v>0.99999999999999989</v>
      </c>
      <c r="E79" s="40">
        <v>5295.7511999999997</v>
      </c>
      <c r="F79" s="39">
        <v>0</v>
      </c>
      <c r="G79" s="40">
        <v>0</v>
      </c>
      <c r="H79" s="39">
        <v>0.99999999999999989</v>
      </c>
      <c r="I79" s="40">
        <v>5295.7511999999997</v>
      </c>
      <c r="J79" s="41">
        <v>5295.7511999999997</v>
      </c>
    </row>
    <row r="80" spans="1:10" s="16" customFormat="1" hidden="1" x14ac:dyDescent="0.25">
      <c r="A80" s="47"/>
      <c r="B80" s="10"/>
      <c r="C80" s="10"/>
      <c r="D80" s="10"/>
      <c r="E80" s="10"/>
      <c r="F80" s="11"/>
      <c r="G80" s="12"/>
      <c r="H80" s="11"/>
      <c r="I80" s="12"/>
      <c r="J80" s="11"/>
    </row>
    <row r="81" spans="1:10" s="16" customFormat="1" hidden="1" x14ac:dyDescent="0.25">
      <c r="A81" s="48"/>
      <c r="B81" s="3"/>
      <c r="C81" s="3"/>
      <c r="D81" s="49"/>
      <c r="E81" s="49"/>
      <c r="F81" s="8"/>
      <c r="G81" s="5"/>
      <c r="H81" s="8"/>
      <c r="I81" s="5"/>
      <c r="J81" s="8"/>
    </row>
    <row r="82" spans="1:10" s="16" customFormat="1" ht="15.75" hidden="1" thickBot="1" x14ac:dyDescent="0.3">
      <c r="A82" s="213">
        <v>40605</v>
      </c>
      <c r="B82" s="213"/>
      <c r="C82" s="213"/>
      <c r="D82" s="213"/>
      <c r="E82" s="213"/>
      <c r="F82" s="213"/>
      <c r="G82" s="213"/>
      <c r="H82" s="213"/>
      <c r="I82" s="213"/>
      <c r="J82" s="213"/>
    </row>
    <row r="83" spans="1:10" s="16" customFormat="1" ht="15.75" hidden="1" thickBot="1" x14ac:dyDescent="0.3">
      <c r="A83" s="213" t="s">
        <v>159</v>
      </c>
      <c r="B83" s="213"/>
      <c r="C83" s="213"/>
      <c r="D83" s="213"/>
      <c r="E83" s="213"/>
      <c r="F83" s="213"/>
      <c r="G83" s="213"/>
      <c r="H83" s="213"/>
      <c r="I83" s="213"/>
      <c r="J83" s="213"/>
    </row>
    <row r="84" spans="1:10" s="16" customFormat="1" ht="32.25" hidden="1" thickBot="1" x14ac:dyDescent="0.3">
      <c r="A84" s="20" t="s">
        <v>165</v>
      </c>
      <c r="B84" s="20" t="s">
        <v>166</v>
      </c>
      <c r="C84" s="20" t="s">
        <v>167</v>
      </c>
      <c r="D84" s="20" t="s">
        <v>275</v>
      </c>
      <c r="E84" s="20" t="s">
        <v>169</v>
      </c>
      <c r="F84" s="20" t="s">
        <v>270</v>
      </c>
      <c r="G84" s="20" t="s">
        <v>168</v>
      </c>
      <c r="H84" s="20" t="s">
        <v>170</v>
      </c>
      <c r="I84" s="20" t="s">
        <v>171</v>
      </c>
      <c r="J84" s="20" t="s">
        <v>172</v>
      </c>
    </row>
    <row r="85" spans="1:10" hidden="1" x14ac:dyDescent="0.25">
      <c r="A85" s="215" t="s">
        <v>69</v>
      </c>
      <c r="B85" s="30" t="s">
        <v>209</v>
      </c>
      <c r="C85" s="30" t="s">
        <v>250</v>
      </c>
      <c r="D85" s="31">
        <v>3.5000000000000004</v>
      </c>
      <c r="E85" s="32">
        <v>15205.6836</v>
      </c>
      <c r="F85" s="31">
        <v>4</v>
      </c>
      <c r="G85" s="32">
        <v>16211.31</v>
      </c>
      <c r="H85" s="31">
        <v>3.9999999999999996</v>
      </c>
      <c r="I85" s="32">
        <v>17377.924200000001</v>
      </c>
      <c r="J85" s="33">
        <v>4344.4811</v>
      </c>
    </row>
    <row r="86" spans="1:10" hidden="1" x14ac:dyDescent="0.25">
      <c r="A86" s="216"/>
      <c r="B86" s="34" t="s">
        <v>210</v>
      </c>
      <c r="C86" s="34" t="s">
        <v>250</v>
      </c>
      <c r="D86" s="35">
        <v>0.49999999999999994</v>
      </c>
      <c r="E86" s="36">
        <v>2172.2406000000001</v>
      </c>
      <c r="F86" s="35">
        <v>1</v>
      </c>
      <c r="G86" s="36">
        <v>4329.87</v>
      </c>
      <c r="H86" s="35">
        <v>0.99999999999999989</v>
      </c>
      <c r="I86" s="36">
        <v>4344.4812000000002</v>
      </c>
      <c r="J86" s="37">
        <v>4344.4811</v>
      </c>
    </row>
    <row r="87" spans="1:10" hidden="1" x14ac:dyDescent="0.25">
      <c r="A87" s="216"/>
      <c r="B87" s="34" t="s">
        <v>211</v>
      </c>
      <c r="C87" s="34" t="s">
        <v>250</v>
      </c>
      <c r="D87" s="35">
        <v>0.99999999999999989</v>
      </c>
      <c r="E87" s="36">
        <v>4344.4812000000002</v>
      </c>
      <c r="F87" s="35">
        <v>2</v>
      </c>
      <c r="G87" s="36">
        <v>9204.1200000000008</v>
      </c>
      <c r="H87" s="35">
        <v>1.5</v>
      </c>
      <c r="I87" s="36">
        <v>6516.7218000000003</v>
      </c>
      <c r="J87" s="37">
        <v>4344.4811</v>
      </c>
    </row>
    <row r="88" spans="1:10" hidden="1" x14ac:dyDescent="0.25">
      <c r="A88" s="216"/>
      <c r="B88" s="34" t="s">
        <v>212</v>
      </c>
      <c r="C88" s="34" t="s">
        <v>250</v>
      </c>
      <c r="D88" s="35">
        <v>3.9999999999999996</v>
      </c>
      <c r="E88" s="36">
        <v>17377.924200000001</v>
      </c>
      <c r="F88" s="35">
        <v>2</v>
      </c>
      <c r="G88" s="36">
        <v>8551.77</v>
      </c>
      <c r="H88" s="35">
        <v>4.5</v>
      </c>
      <c r="I88" s="36">
        <v>19550.164799999999</v>
      </c>
      <c r="J88" s="37">
        <v>4344.4811</v>
      </c>
    </row>
    <row r="89" spans="1:10" hidden="1" x14ac:dyDescent="0.25">
      <c r="A89" s="216"/>
      <c r="B89" s="34" t="s">
        <v>213</v>
      </c>
      <c r="C89" s="34" t="s">
        <v>250</v>
      </c>
      <c r="D89" s="35">
        <v>1.5</v>
      </c>
      <c r="E89" s="36">
        <v>6516.7218000000003</v>
      </c>
      <c r="F89" s="35">
        <v>1</v>
      </c>
      <c r="G89" s="36">
        <v>4306.34</v>
      </c>
      <c r="H89" s="35">
        <v>1.9999999999999998</v>
      </c>
      <c r="I89" s="36">
        <v>8688.9624000000003</v>
      </c>
      <c r="J89" s="37">
        <v>4344.4811</v>
      </c>
    </row>
    <row r="90" spans="1:10" hidden="1" x14ac:dyDescent="0.25">
      <c r="A90" s="216"/>
      <c r="B90" s="34" t="s">
        <v>214</v>
      </c>
      <c r="C90" s="34" t="s">
        <v>250</v>
      </c>
      <c r="D90" s="35">
        <v>6.4999999999999991</v>
      </c>
      <c r="E90" s="36">
        <v>28239.127199999999</v>
      </c>
      <c r="F90" s="35">
        <v>9</v>
      </c>
      <c r="G90" s="36">
        <v>45032.74</v>
      </c>
      <c r="H90" s="35">
        <v>7.9999999999999991</v>
      </c>
      <c r="I90" s="36">
        <v>34755.849000000002</v>
      </c>
      <c r="J90" s="37">
        <v>4344.4811</v>
      </c>
    </row>
    <row r="91" spans="1:10" hidden="1" x14ac:dyDescent="0.25">
      <c r="A91" s="216"/>
      <c r="B91" s="34" t="s">
        <v>215</v>
      </c>
      <c r="C91" s="34" t="s">
        <v>250</v>
      </c>
      <c r="D91" s="35">
        <v>1.9999999999999998</v>
      </c>
      <c r="E91" s="36">
        <v>8688.9624000000003</v>
      </c>
      <c r="F91" s="35">
        <v>2</v>
      </c>
      <c r="G91" s="36">
        <v>8391.9699999999993</v>
      </c>
      <c r="H91" s="35">
        <v>2.5</v>
      </c>
      <c r="I91" s="36">
        <v>10861.203</v>
      </c>
      <c r="J91" s="37">
        <v>4344.4811</v>
      </c>
    </row>
    <row r="92" spans="1:10" hidden="1" x14ac:dyDescent="0.25">
      <c r="A92" s="216"/>
      <c r="B92" s="34" t="s">
        <v>216</v>
      </c>
      <c r="C92" s="34" t="s">
        <v>250</v>
      </c>
      <c r="D92" s="35">
        <v>3</v>
      </c>
      <c r="E92" s="36">
        <v>13033.442999999999</v>
      </c>
      <c r="F92" s="35">
        <v>0</v>
      </c>
      <c r="G92" s="36">
        <v>0</v>
      </c>
      <c r="H92" s="35">
        <v>3.5000000000000004</v>
      </c>
      <c r="I92" s="36">
        <v>15205.6836</v>
      </c>
      <c r="J92" s="37">
        <v>4344.4811</v>
      </c>
    </row>
    <row r="93" spans="1:10" ht="15.75" hidden="1" thickBot="1" x14ac:dyDescent="0.3">
      <c r="A93" s="217"/>
      <c r="B93" s="38" t="s">
        <v>217</v>
      </c>
      <c r="C93" s="38" t="s">
        <v>250</v>
      </c>
      <c r="D93" s="39">
        <v>0.99999999999999989</v>
      </c>
      <c r="E93" s="40">
        <v>4344.4812000000002</v>
      </c>
      <c r="F93" s="39">
        <v>0</v>
      </c>
      <c r="G93" s="40">
        <v>0</v>
      </c>
      <c r="H93" s="39">
        <v>0.99999999999999989</v>
      </c>
      <c r="I93" s="40">
        <v>4344.4812000000002</v>
      </c>
      <c r="J93" s="41">
        <v>4344.4811</v>
      </c>
    </row>
    <row r="94" spans="1:10" s="16" customFormat="1" hidden="1" x14ac:dyDescent="0.25">
      <c r="A94" s="47"/>
      <c r="B94" s="10"/>
      <c r="C94" s="10"/>
      <c r="D94" s="10"/>
      <c r="E94" s="10"/>
      <c r="F94" s="11"/>
      <c r="G94" s="12"/>
      <c r="H94" s="11"/>
      <c r="I94" s="12"/>
      <c r="J94" s="11"/>
    </row>
    <row r="95" spans="1:10" s="16" customFormat="1" hidden="1" x14ac:dyDescent="0.25">
      <c r="A95" s="48"/>
      <c r="B95" s="3"/>
      <c r="C95" s="3"/>
      <c r="D95" s="49"/>
      <c r="E95" s="49"/>
      <c r="F95" s="8"/>
      <c r="G95" s="5"/>
      <c r="H95" s="8"/>
      <c r="I95" s="5"/>
      <c r="J95" s="8"/>
    </row>
    <row r="96" spans="1:10" s="16" customFormat="1" ht="15.75" hidden="1" thickBot="1" x14ac:dyDescent="0.3">
      <c r="A96" s="213">
        <v>40605</v>
      </c>
      <c r="B96" s="213"/>
      <c r="C96" s="213"/>
      <c r="D96" s="213"/>
      <c r="E96" s="213"/>
      <c r="F96" s="213"/>
      <c r="G96" s="213"/>
      <c r="H96" s="213"/>
      <c r="I96" s="213"/>
      <c r="J96" s="213"/>
    </row>
    <row r="97" spans="1:10" s="16" customFormat="1" ht="15.75" hidden="1" thickBot="1" x14ac:dyDescent="0.3">
      <c r="A97" s="213" t="s">
        <v>160</v>
      </c>
      <c r="B97" s="213"/>
      <c r="C97" s="213"/>
      <c r="D97" s="213"/>
      <c r="E97" s="213"/>
      <c r="F97" s="213"/>
      <c r="G97" s="213"/>
      <c r="H97" s="213"/>
      <c r="I97" s="213"/>
      <c r="J97" s="213"/>
    </row>
    <row r="98" spans="1:10" s="16" customFormat="1" ht="32.25" hidden="1" thickBot="1" x14ac:dyDescent="0.3">
      <c r="A98" s="20" t="s">
        <v>165</v>
      </c>
      <c r="B98" s="20" t="s">
        <v>166</v>
      </c>
      <c r="C98" s="20" t="s">
        <v>167</v>
      </c>
      <c r="D98" s="20" t="s">
        <v>275</v>
      </c>
      <c r="E98" s="20" t="s">
        <v>169</v>
      </c>
      <c r="F98" s="20" t="s">
        <v>270</v>
      </c>
      <c r="G98" s="20" t="s">
        <v>168</v>
      </c>
      <c r="H98" s="20" t="s">
        <v>170</v>
      </c>
      <c r="I98" s="20" t="s">
        <v>171</v>
      </c>
      <c r="J98" s="20" t="s">
        <v>172</v>
      </c>
    </row>
    <row r="99" spans="1:10" hidden="1" x14ac:dyDescent="0.25">
      <c r="A99" s="215" t="s">
        <v>73</v>
      </c>
      <c r="B99" s="30" t="s">
        <v>218</v>
      </c>
      <c r="C99" s="30" t="s">
        <v>250</v>
      </c>
      <c r="D99" s="31">
        <v>1.5</v>
      </c>
      <c r="E99" s="32">
        <v>6516.7218000000003</v>
      </c>
      <c r="F99" s="31">
        <v>2</v>
      </c>
      <c r="G99" s="32">
        <v>10060.290000000001</v>
      </c>
      <c r="H99" s="31">
        <v>1.9999999999999998</v>
      </c>
      <c r="I99" s="32">
        <v>8688.9624000000003</v>
      </c>
      <c r="J99" s="33">
        <v>4344.4811</v>
      </c>
    </row>
    <row r="100" spans="1:10" hidden="1" x14ac:dyDescent="0.25">
      <c r="A100" s="216"/>
      <c r="B100" s="34" t="s">
        <v>219</v>
      </c>
      <c r="C100" s="34" t="s">
        <v>250</v>
      </c>
      <c r="D100" s="35">
        <v>0</v>
      </c>
      <c r="E100" s="36">
        <v>0</v>
      </c>
      <c r="F100" s="35">
        <v>3</v>
      </c>
      <c r="G100" s="36">
        <v>14207.72</v>
      </c>
      <c r="H100" s="35">
        <v>0</v>
      </c>
      <c r="I100" s="36">
        <v>0</v>
      </c>
      <c r="J100" s="37">
        <v>4344.4811</v>
      </c>
    </row>
    <row r="101" spans="1:10" hidden="1" x14ac:dyDescent="0.25">
      <c r="A101" s="216"/>
      <c r="B101" s="34" t="s">
        <v>219</v>
      </c>
      <c r="C101" s="34" t="s">
        <v>251</v>
      </c>
      <c r="D101" s="35">
        <v>0</v>
      </c>
      <c r="E101" s="36">
        <v>0</v>
      </c>
      <c r="F101" s="35">
        <v>1</v>
      </c>
      <c r="G101" s="36">
        <v>6348.42</v>
      </c>
      <c r="H101" s="35">
        <v>0</v>
      </c>
      <c r="I101" s="36">
        <v>0</v>
      </c>
      <c r="J101" s="37">
        <v>5142.8825999999999</v>
      </c>
    </row>
    <row r="102" spans="1:10" hidden="1" x14ac:dyDescent="0.25">
      <c r="A102" s="216"/>
      <c r="B102" s="34" t="s">
        <v>219</v>
      </c>
      <c r="C102" s="34" t="s">
        <v>259</v>
      </c>
      <c r="D102" s="35">
        <v>6.4999999999999991</v>
      </c>
      <c r="E102" s="36">
        <v>27691.198199999999</v>
      </c>
      <c r="F102" s="35">
        <v>0</v>
      </c>
      <c r="G102" s="36">
        <v>0</v>
      </c>
      <c r="H102" s="35">
        <v>7.5</v>
      </c>
      <c r="I102" s="36">
        <v>31951.382399999999</v>
      </c>
      <c r="J102" s="37">
        <v>4260.1842999999999</v>
      </c>
    </row>
    <row r="103" spans="1:10" hidden="1" x14ac:dyDescent="0.25">
      <c r="A103" s="216"/>
      <c r="B103" s="34" t="s">
        <v>220</v>
      </c>
      <c r="C103" s="34" t="s">
        <v>250</v>
      </c>
      <c r="D103" s="35">
        <v>1.9999999999999998</v>
      </c>
      <c r="E103" s="36">
        <v>8688.9624000000003</v>
      </c>
      <c r="F103" s="35">
        <v>0</v>
      </c>
      <c r="G103" s="36">
        <v>0</v>
      </c>
      <c r="H103" s="35">
        <v>2.5</v>
      </c>
      <c r="I103" s="36">
        <v>10861.203</v>
      </c>
      <c r="J103" s="37">
        <v>4344.4811</v>
      </c>
    </row>
    <row r="104" spans="1:10" hidden="1" x14ac:dyDescent="0.25">
      <c r="A104" s="216"/>
      <c r="B104" s="34" t="s">
        <v>221</v>
      </c>
      <c r="C104" s="34" t="s">
        <v>250</v>
      </c>
      <c r="D104" s="35">
        <v>1.5</v>
      </c>
      <c r="E104" s="36">
        <v>6516.7218000000003</v>
      </c>
      <c r="F104" s="35">
        <v>1</v>
      </c>
      <c r="G104" s="36">
        <v>4306.34</v>
      </c>
      <c r="H104" s="35">
        <v>1.9999999999999998</v>
      </c>
      <c r="I104" s="36">
        <v>8688.9624000000003</v>
      </c>
      <c r="J104" s="37">
        <v>4344.4811</v>
      </c>
    </row>
    <row r="105" spans="1:10" hidden="1" x14ac:dyDescent="0.25">
      <c r="A105" s="216"/>
      <c r="B105" s="34" t="s">
        <v>222</v>
      </c>
      <c r="C105" s="34" t="s">
        <v>250</v>
      </c>
      <c r="D105" s="35">
        <v>3</v>
      </c>
      <c r="E105" s="36">
        <v>13033.442999999999</v>
      </c>
      <c r="F105" s="35">
        <v>6</v>
      </c>
      <c r="G105" s="36">
        <v>31389.27</v>
      </c>
      <c r="H105" s="35">
        <v>3.5000000000000004</v>
      </c>
      <c r="I105" s="36">
        <v>15205.6836</v>
      </c>
      <c r="J105" s="37">
        <v>4344.4811</v>
      </c>
    </row>
    <row r="106" spans="1:10" ht="15.75" hidden="1" thickBot="1" x14ac:dyDescent="0.3">
      <c r="A106" s="217"/>
      <c r="B106" s="38" t="s">
        <v>223</v>
      </c>
      <c r="C106" s="38" t="s">
        <v>250</v>
      </c>
      <c r="D106" s="39">
        <v>3</v>
      </c>
      <c r="E106" s="40">
        <v>13033.442999999999</v>
      </c>
      <c r="F106" s="39">
        <v>1</v>
      </c>
      <c r="G106" s="40">
        <v>4950.6899999999996</v>
      </c>
      <c r="H106" s="39">
        <v>3.5000000000000004</v>
      </c>
      <c r="I106" s="40">
        <v>15205.6836</v>
      </c>
      <c r="J106" s="41">
        <v>4344.4811</v>
      </c>
    </row>
    <row r="107" spans="1:10" s="16" customFormat="1" hidden="1" x14ac:dyDescent="0.25">
      <c r="A107" s="47"/>
      <c r="B107" s="10"/>
      <c r="C107" s="10"/>
      <c r="D107" s="11"/>
      <c r="E107" s="12"/>
      <c r="F107" s="11"/>
      <c r="G107" s="12"/>
      <c r="J107" s="11"/>
    </row>
    <row r="108" spans="1:10" s="16" customFormat="1" hidden="1" x14ac:dyDescent="0.25">
      <c r="A108" s="48"/>
      <c r="B108" s="3"/>
      <c r="C108" s="3"/>
      <c r="D108" s="49"/>
      <c r="E108" s="49"/>
      <c r="F108" s="8"/>
      <c r="G108" s="5"/>
      <c r="H108" s="8"/>
      <c r="I108" s="5"/>
      <c r="J108" s="8"/>
    </row>
    <row r="109" spans="1:10" s="16" customFormat="1" ht="15.75" hidden="1" thickBot="1" x14ac:dyDescent="0.3">
      <c r="A109" s="213">
        <v>40605</v>
      </c>
      <c r="B109" s="213"/>
      <c r="C109" s="213"/>
      <c r="D109" s="213"/>
      <c r="E109" s="213"/>
      <c r="F109" s="213"/>
      <c r="G109" s="213"/>
      <c r="H109" s="213"/>
      <c r="I109" s="213"/>
      <c r="J109" s="213"/>
    </row>
    <row r="110" spans="1:10" s="16" customFormat="1" ht="15.75" hidden="1" thickBot="1" x14ac:dyDescent="0.3">
      <c r="A110" s="213" t="s">
        <v>161</v>
      </c>
      <c r="B110" s="213"/>
      <c r="C110" s="213"/>
      <c r="D110" s="213"/>
      <c r="E110" s="213"/>
      <c r="F110" s="213"/>
      <c r="G110" s="213"/>
      <c r="H110" s="213"/>
      <c r="I110" s="213"/>
      <c r="J110" s="213"/>
    </row>
    <row r="111" spans="1:10" s="16" customFormat="1" ht="32.25" hidden="1" thickBot="1" x14ac:dyDescent="0.3">
      <c r="A111" s="20" t="s">
        <v>165</v>
      </c>
      <c r="B111" s="20" t="s">
        <v>166</v>
      </c>
      <c r="C111" s="20" t="s">
        <v>167</v>
      </c>
      <c r="D111" s="20" t="s">
        <v>275</v>
      </c>
      <c r="E111" s="20" t="s">
        <v>169</v>
      </c>
      <c r="F111" s="20" t="s">
        <v>270</v>
      </c>
      <c r="G111" s="20" t="s">
        <v>168</v>
      </c>
      <c r="H111" s="20" t="s">
        <v>170</v>
      </c>
      <c r="I111" s="20" t="s">
        <v>171</v>
      </c>
      <c r="J111" s="20" t="s">
        <v>172</v>
      </c>
    </row>
    <row r="112" spans="1:10" ht="30" hidden="1" x14ac:dyDescent="0.25">
      <c r="A112" s="215" t="s">
        <v>43</v>
      </c>
      <c r="B112" s="30" t="s">
        <v>224</v>
      </c>
      <c r="C112" s="30" t="s">
        <v>251</v>
      </c>
      <c r="D112" s="31">
        <v>9.5</v>
      </c>
      <c r="E112" s="32">
        <v>48857.385000000002</v>
      </c>
      <c r="F112" s="31">
        <v>34</v>
      </c>
      <c r="G112" s="32">
        <v>173882.4</v>
      </c>
      <c r="H112" s="31">
        <v>11.5</v>
      </c>
      <c r="I112" s="32">
        <v>59143.149599999997</v>
      </c>
      <c r="J112" s="33">
        <v>5142.8825999999999</v>
      </c>
    </row>
    <row r="113" spans="1:10" hidden="1" x14ac:dyDescent="0.25">
      <c r="A113" s="216"/>
      <c r="B113" s="34" t="s">
        <v>225</v>
      </c>
      <c r="C113" s="34" t="s">
        <v>251</v>
      </c>
      <c r="D113" s="35">
        <v>0.99999999999999989</v>
      </c>
      <c r="E113" s="36">
        <v>5142.8825999999999</v>
      </c>
      <c r="F113" s="35">
        <v>4</v>
      </c>
      <c r="G113" s="36">
        <v>24616.33</v>
      </c>
      <c r="H113" s="35">
        <v>0.99999999999999989</v>
      </c>
      <c r="I113" s="36">
        <v>5142.8825999999999</v>
      </c>
      <c r="J113" s="37">
        <v>5142.8825999999999</v>
      </c>
    </row>
    <row r="114" spans="1:10" ht="15.75" hidden="1" thickBot="1" x14ac:dyDescent="0.3">
      <c r="A114" s="217"/>
      <c r="B114" s="38" t="s">
        <v>226</v>
      </c>
      <c r="C114" s="38" t="s">
        <v>251</v>
      </c>
      <c r="D114" s="39">
        <v>0.99999999999999989</v>
      </c>
      <c r="E114" s="40">
        <v>5142.8825999999999</v>
      </c>
      <c r="F114" s="39">
        <v>2</v>
      </c>
      <c r="G114" s="40">
        <v>12335.28</v>
      </c>
      <c r="H114" s="39">
        <v>0.99999999999999989</v>
      </c>
      <c r="I114" s="40">
        <v>5142.8825999999999</v>
      </c>
      <c r="J114" s="41">
        <v>5142.8825999999999</v>
      </c>
    </row>
    <row r="115" spans="1:10" hidden="1" x14ac:dyDescent="0.25">
      <c r="A115" s="215" t="s">
        <v>76</v>
      </c>
      <c r="B115" s="30" t="s">
        <v>227</v>
      </c>
      <c r="C115" s="30" t="s">
        <v>251</v>
      </c>
      <c r="D115" s="31">
        <v>0.99999999999999989</v>
      </c>
      <c r="E115" s="32">
        <v>5142.8825999999999</v>
      </c>
      <c r="F115" s="31">
        <v>1</v>
      </c>
      <c r="G115" s="32">
        <v>6942.37</v>
      </c>
      <c r="H115" s="31">
        <v>0.99999999999999989</v>
      </c>
      <c r="I115" s="32">
        <v>5142.8825999999999</v>
      </c>
      <c r="J115" s="33">
        <v>5142.8825999999999</v>
      </c>
    </row>
    <row r="116" spans="1:10" hidden="1" x14ac:dyDescent="0.25">
      <c r="A116" s="216"/>
      <c r="B116" s="34" t="s">
        <v>228</v>
      </c>
      <c r="C116" s="34" t="s">
        <v>251</v>
      </c>
      <c r="D116" s="35">
        <v>1.9999999999999998</v>
      </c>
      <c r="E116" s="36">
        <v>10285.7652</v>
      </c>
      <c r="F116" s="35">
        <v>1</v>
      </c>
      <c r="G116" s="36">
        <v>5382.91</v>
      </c>
      <c r="H116" s="35">
        <v>1.9999999999999998</v>
      </c>
      <c r="I116" s="36">
        <v>10285.7652</v>
      </c>
      <c r="J116" s="37">
        <v>5142.8825999999999</v>
      </c>
    </row>
    <row r="117" spans="1:10" hidden="1" x14ac:dyDescent="0.25">
      <c r="A117" s="216"/>
      <c r="B117" s="34" t="s">
        <v>228</v>
      </c>
      <c r="C117" s="34" t="s">
        <v>259</v>
      </c>
      <c r="D117" s="35">
        <v>0</v>
      </c>
      <c r="E117" s="36">
        <v>0</v>
      </c>
      <c r="F117" s="35">
        <v>5</v>
      </c>
      <c r="G117" s="36">
        <v>14832.91</v>
      </c>
      <c r="H117" s="35">
        <v>0</v>
      </c>
      <c r="I117" s="36">
        <v>0</v>
      </c>
      <c r="J117" s="37">
        <v>4260.1842999999999</v>
      </c>
    </row>
    <row r="118" spans="1:10" hidden="1" x14ac:dyDescent="0.25">
      <c r="A118" s="216"/>
      <c r="B118" s="34" t="s">
        <v>229</v>
      </c>
      <c r="C118" s="34" t="s">
        <v>251</v>
      </c>
      <c r="D118" s="35">
        <v>2.5</v>
      </c>
      <c r="E118" s="36">
        <v>12857.206200000001</v>
      </c>
      <c r="F118" s="35">
        <v>0</v>
      </c>
      <c r="G118" s="36">
        <v>0</v>
      </c>
      <c r="H118" s="35">
        <v>3</v>
      </c>
      <c r="I118" s="36">
        <v>15428.647800000001</v>
      </c>
      <c r="J118" s="37">
        <v>5142.8825999999999</v>
      </c>
    </row>
    <row r="119" spans="1:10" hidden="1" x14ac:dyDescent="0.25">
      <c r="A119" s="216"/>
      <c r="B119" s="34" t="s">
        <v>229</v>
      </c>
      <c r="C119" s="34" t="s">
        <v>259</v>
      </c>
      <c r="D119" s="35">
        <v>0</v>
      </c>
      <c r="E119" s="36">
        <v>0</v>
      </c>
      <c r="F119" s="35">
        <v>4</v>
      </c>
      <c r="G119" s="36">
        <v>16170.46</v>
      </c>
      <c r="H119" s="35">
        <v>0</v>
      </c>
      <c r="I119" s="36">
        <v>0</v>
      </c>
      <c r="J119" s="37">
        <v>4260.1842999999999</v>
      </c>
    </row>
    <row r="120" spans="1:10" hidden="1" x14ac:dyDescent="0.25">
      <c r="A120" s="216"/>
      <c r="B120" s="34" t="s">
        <v>230</v>
      </c>
      <c r="C120" s="34" t="s">
        <v>259</v>
      </c>
      <c r="D120" s="35">
        <v>2.5</v>
      </c>
      <c r="E120" s="36">
        <v>10650.460800000001</v>
      </c>
      <c r="F120" s="35">
        <v>19</v>
      </c>
      <c r="G120" s="36">
        <v>57076.97</v>
      </c>
      <c r="H120" s="35">
        <v>3</v>
      </c>
      <c r="I120" s="36">
        <v>12780.552600000001</v>
      </c>
      <c r="J120" s="37">
        <v>4260.1842999999999</v>
      </c>
    </row>
    <row r="121" spans="1:10" hidden="1" x14ac:dyDescent="0.25">
      <c r="A121" s="216"/>
      <c r="B121" s="34" t="s">
        <v>231</v>
      </c>
      <c r="C121" s="34" t="s">
        <v>251</v>
      </c>
      <c r="D121" s="35">
        <v>2.5</v>
      </c>
      <c r="E121" s="36">
        <v>12857.206200000001</v>
      </c>
      <c r="F121" s="35">
        <v>10</v>
      </c>
      <c r="G121" s="36">
        <v>45312.6</v>
      </c>
      <c r="H121" s="35">
        <v>3</v>
      </c>
      <c r="I121" s="36">
        <v>15428.647800000001</v>
      </c>
      <c r="J121" s="37">
        <v>5142.8825999999999</v>
      </c>
    </row>
    <row r="122" spans="1:10" ht="15.75" hidden="1" thickBot="1" x14ac:dyDescent="0.3">
      <c r="A122" s="217"/>
      <c r="B122" s="38" t="s">
        <v>231</v>
      </c>
      <c r="C122" s="38" t="s">
        <v>259</v>
      </c>
      <c r="D122" s="39">
        <v>1.9999999999999998</v>
      </c>
      <c r="E122" s="40">
        <v>8520.3683999999994</v>
      </c>
      <c r="F122" s="39">
        <v>1</v>
      </c>
      <c r="G122" s="40">
        <v>4354.74</v>
      </c>
      <c r="H122" s="39">
        <v>1.9999999999999998</v>
      </c>
      <c r="I122" s="40">
        <v>8520.3683999999994</v>
      </c>
      <c r="J122" s="41">
        <v>4260.1842999999999</v>
      </c>
    </row>
    <row r="123" spans="1:10" s="16" customFormat="1" hidden="1" x14ac:dyDescent="0.25">
      <c r="A123" s="47"/>
      <c r="B123" s="10"/>
      <c r="C123" s="10"/>
      <c r="D123" s="10"/>
      <c r="E123" s="10"/>
      <c r="F123" s="11"/>
      <c r="G123" s="12"/>
      <c r="H123" s="11"/>
      <c r="I123" s="12"/>
      <c r="J123" s="12"/>
    </row>
    <row r="124" spans="1:10" s="16" customFormat="1" hidden="1" x14ac:dyDescent="0.25">
      <c r="A124" s="48"/>
      <c r="B124" s="3"/>
      <c r="C124" s="3"/>
      <c r="D124" s="49"/>
      <c r="E124" s="49"/>
      <c r="F124" s="8"/>
      <c r="G124" s="5"/>
      <c r="H124" s="8"/>
      <c r="I124" s="5"/>
      <c r="J124" s="8"/>
    </row>
    <row r="125" spans="1:10" s="16" customFormat="1" ht="15.75" hidden="1" thickBot="1" x14ac:dyDescent="0.3">
      <c r="A125" s="213">
        <v>40605</v>
      </c>
      <c r="B125" s="213"/>
      <c r="C125" s="213"/>
      <c r="D125" s="213"/>
      <c r="E125" s="213"/>
      <c r="F125" s="213"/>
      <c r="G125" s="213"/>
      <c r="H125" s="213"/>
      <c r="I125" s="213"/>
      <c r="J125" s="213"/>
    </row>
    <row r="126" spans="1:10" s="16" customFormat="1" ht="15.75" hidden="1" thickBot="1" x14ac:dyDescent="0.3">
      <c r="A126" s="213" t="s">
        <v>162</v>
      </c>
      <c r="B126" s="213"/>
      <c r="C126" s="213"/>
      <c r="D126" s="213"/>
      <c r="E126" s="213"/>
      <c r="F126" s="213"/>
      <c r="G126" s="213"/>
      <c r="H126" s="213"/>
      <c r="I126" s="213"/>
      <c r="J126" s="213"/>
    </row>
    <row r="127" spans="1:10" s="16" customFormat="1" ht="32.25" hidden="1" thickBot="1" x14ac:dyDescent="0.3">
      <c r="A127" s="20" t="s">
        <v>165</v>
      </c>
      <c r="B127" s="20" t="s">
        <v>166</v>
      </c>
      <c r="C127" s="20" t="s">
        <v>167</v>
      </c>
      <c r="D127" s="20" t="s">
        <v>275</v>
      </c>
      <c r="E127" s="20" t="s">
        <v>169</v>
      </c>
      <c r="F127" s="20" t="s">
        <v>270</v>
      </c>
      <c r="G127" s="20" t="s">
        <v>168</v>
      </c>
      <c r="H127" s="20" t="s">
        <v>170</v>
      </c>
      <c r="I127" s="20" t="s">
        <v>171</v>
      </c>
      <c r="J127" s="20" t="s">
        <v>172</v>
      </c>
    </row>
    <row r="128" spans="1:10" hidden="1" x14ac:dyDescent="0.25">
      <c r="A128" s="215" t="s">
        <v>13</v>
      </c>
      <c r="B128" s="30" t="s">
        <v>232</v>
      </c>
      <c r="C128" s="30" t="s">
        <v>265</v>
      </c>
      <c r="D128" s="31">
        <v>0</v>
      </c>
      <c r="E128" s="32">
        <v>0</v>
      </c>
      <c r="F128" s="31">
        <v>1</v>
      </c>
      <c r="G128" s="32">
        <v>4645.3500000000004</v>
      </c>
      <c r="H128" s="31">
        <v>0</v>
      </c>
      <c r="I128" s="32">
        <v>0</v>
      </c>
      <c r="J128" s="33">
        <v>4201.6086999999998</v>
      </c>
    </row>
    <row r="129" spans="1:10" hidden="1" x14ac:dyDescent="0.25">
      <c r="A129" s="216"/>
      <c r="B129" s="34" t="s">
        <v>232</v>
      </c>
      <c r="C129" s="34" t="s">
        <v>268</v>
      </c>
      <c r="D129" s="35">
        <v>3.9999999999999996</v>
      </c>
      <c r="E129" s="36">
        <v>17501.845799999999</v>
      </c>
      <c r="F129" s="35">
        <v>0</v>
      </c>
      <c r="G129" s="36">
        <v>0</v>
      </c>
      <c r="H129" s="35">
        <v>5</v>
      </c>
      <c r="I129" s="36">
        <v>21877.307400000002</v>
      </c>
      <c r="J129" s="37">
        <v>4375.4615000000003</v>
      </c>
    </row>
    <row r="130" spans="1:10" hidden="1" x14ac:dyDescent="0.25">
      <c r="A130" s="215" t="s">
        <v>31</v>
      </c>
      <c r="B130" s="30" t="s">
        <v>233</v>
      </c>
      <c r="C130" s="30" t="s">
        <v>268</v>
      </c>
      <c r="D130" s="31">
        <v>4.5</v>
      </c>
      <c r="E130" s="32">
        <v>19689.5766</v>
      </c>
      <c r="F130" s="31">
        <v>1</v>
      </c>
      <c r="G130" s="32">
        <v>4603.8</v>
      </c>
      <c r="H130" s="31">
        <v>5.5</v>
      </c>
      <c r="I130" s="32">
        <v>24065.038199999999</v>
      </c>
      <c r="J130" s="33">
        <v>4375.4615000000003</v>
      </c>
    </row>
    <row r="131" spans="1:10" hidden="1" x14ac:dyDescent="0.25">
      <c r="A131" s="216"/>
      <c r="B131" s="34" t="s">
        <v>234</v>
      </c>
      <c r="C131" s="34" t="s">
        <v>268</v>
      </c>
      <c r="D131" s="35">
        <v>2.5</v>
      </c>
      <c r="E131" s="36">
        <v>10938.654</v>
      </c>
      <c r="F131" s="35">
        <v>0</v>
      </c>
      <c r="G131" s="36">
        <v>0</v>
      </c>
      <c r="H131" s="35">
        <v>2.5</v>
      </c>
      <c r="I131" s="36">
        <v>10938.654</v>
      </c>
      <c r="J131" s="37">
        <v>4375.4615000000003</v>
      </c>
    </row>
    <row r="132" spans="1:10" hidden="1" x14ac:dyDescent="0.25">
      <c r="A132" s="216"/>
      <c r="B132" s="34" t="s">
        <v>235</v>
      </c>
      <c r="C132" s="34" t="s">
        <v>268</v>
      </c>
      <c r="D132" s="35">
        <v>1.9999999999999998</v>
      </c>
      <c r="E132" s="36">
        <v>8750.9231999999993</v>
      </c>
      <c r="F132" s="35">
        <v>0</v>
      </c>
      <c r="G132" s="36">
        <v>0</v>
      </c>
      <c r="H132" s="35">
        <v>1.9999999999999998</v>
      </c>
      <c r="I132" s="36">
        <v>8750.9231999999993</v>
      </c>
      <c r="J132" s="37">
        <v>4375.4615000000003</v>
      </c>
    </row>
    <row r="133" spans="1:10" hidden="1" x14ac:dyDescent="0.25">
      <c r="A133" s="215" t="s">
        <v>23</v>
      </c>
      <c r="B133" s="30" t="s">
        <v>236</v>
      </c>
      <c r="C133" s="30" t="s">
        <v>265</v>
      </c>
      <c r="D133" s="31">
        <v>3</v>
      </c>
      <c r="E133" s="32">
        <v>12604.825800000001</v>
      </c>
      <c r="F133" s="31">
        <v>4</v>
      </c>
      <c r="G133" s="32">
        <v>19116.59</v>
      </c>
      <c r="H133" s="31">
        <v>3.5000000000000004</v>
      </c>
      <c r="I133" s="32">
        <v>14705.6304</v>
      </c>
      <c r="J133" s="33">
        <v>4201.6086999999998</v>
      </c>
    </row>
    <row r="134" spans="1:10" hidden="1" x14ac:dyDescent="0.25">
      <c r="A134" s="216"/>
      <c r="B134" s="34" t="s">
        <v>237</v>
      </c>
      <c r="C134" s="34" t="s">
        <v>265</v>
      </c>
      <c r="D134" s="35">
        <v>3</v>
      </c>
      <c r="E134" s="36">
        <v>12604.825800000001</v>
      </c>
      <c r="F134" s="35">
        <v>1</v>
      </c>
      <c r="G134" s="36">
        <v>5262.05</v>
      </c>
      <c r="H134" s="35">
        <v>3.5000000000000004</v>
      </c>
      <c r="I134" s="36">
        <v>14705.6304</v>
      </c>
      <c r="J134" s="37">
        <v>4201.6086999999998</v>
      </c>
    </row>
    <row r="135" spans="1:10" hidden="1" x14ac:dyDescent="0.25">
      <c r="A135" s="216"/>
      <c r="B135" s="34" t="s">
        <v>238</v>
      </c>
      <c r="C135" s="34" t="s">
        <v>268</v>
      </c>
      <c r="D135" s="35">
        <v>7.0000000000000009</v>
      </c>
      <c r="E135" s="36">
        <v>30628.230599999999</v>
      </c>
      <c r="F135" s="35">
        <v>11</v>
      </c>
      <c r="G135" s="36">
        <v>50610.65</v>
      </c>
      <c r="H135" s="35">
        <v>8.5</v>
      </c>
      <c r="I135" s="36">
        <v>37191.423000000003</v>
      </c>
      <c r="J135" s="37">
        <v>4375.4615000000003</v>
      </c>
    </row>
    <row r="136" spans="1:10" hidden="1" x14ac:dyDescent="0.25">
      <c r="A136" s="215" t="s">
        <v>26</v>
      </c>
      <c r="B136" s="30" t="s">
        <v>239</v>
      </c>
      <c r="C136" s="30" t="s">
        <v>250</v>
      </c>
      <c r="D136" s="31">
        <v>0</v>
      </c>
      <c r="E136" s="32">
        <v>0</v>
      </c>
      <c r="F136" s="31">
        <v>2</v>
      </c>
      <c r="G136" s="32">
        <v>8696.39</v>
      </c>
      <c r="H136" s="31">
        <v>0</v>
      </c>
      <c r="I136" s="32">
        <v>0</v>
      </c>
      <c r="J136" s="33">
        <v>4344.4811</v>
      </c>
    </row>
    <row r="137" spans="1:10" hidden="1" x14ac:dyDescent="0.25">
      <c r="A137" s="216"/>
      <c r="B137" s="34" t="s">
        <v>239</v>
      </c>
      <c r="C137" s="34" t="s">
        <v>265</v>
      </c>
      <c r="D137" s="35">
        <v>2.5</v>
      </c>
      <c r="E137" s="36">
        <v>10504.0218</v>
      </c>
      <c r="F137" s="35">
        <v>1</v>
      </c>
      <c r="G137" s="36">
        <v>4900.01</v>
      </c>
      <c r="H137" s="35">
        <v>3</v>
      </c>
      <c r="I137" s="36">
        <v>12604.825800000001</v>
      </c>
      <c r="J137" s="37">
        <v>4201.6086999999998</v>
      </c>
    </row>
    <row r="138" spans="1:10" hidden="1" x14ac:dyDescent="0.25">
      <c r="A138" s="216"/>
      <c r="B138" s="34" t="s">
        <v>240</v>
      </c>
      <c r="C138" s="34" t="s">
        <v>268</v>
      </c>
      <c r="D138" s="35">
        <v>3.9999999999999996</v>
      </c>
      <c r="E138" s="36">
        <v>17501.845799999999</v>
      </c>
      <c r="F138" s="35">
        <v>0</v>
      </c>
      <c r="G138" s="36">
        <v>0</v>
      </c>
      <c r="H138" s="35">
        <v>4.5</v>
      </c>
      <c r="I138" s="36">
        <v>19689.5766</v>
      </c>
      <c r="J138" s="37">
        <v>4375.4615000000003</v>
      </c>
    </row>
    <row r="139" spans="1:10" hidden="1" x14ac:dyDescent="0.25">
      <c r="A139" s="216"/>
      <c r="B139" s="34" t="s">
        <v>241</v>
      </c>
      <c r="C139" s="34" t="s">
        <v>265</v>
      </c>
      <c r="D139" s="35">
        <v>1.9999999999999998</v>
      </c>
      <c r="E139" s="36">
        <v>8403.2171999999991</v>
      </c>
      <c r="F139" s="35">
        <v>1</v>
      </c>
      <c r="G139" s="36">
        <v>4693.43</v>
      </c>
      <c r="H139" s="35">
        <v>1.9999999999999998</v>
      </c>
      <c r="I139" s="36">
        <v>8403.2171999999991</v>
      </c>
      <c r="J139" s="37">
        <v>4201.6086999999998</v>
      </c>
    </row>
    <row r="140" spans="1:10" hidden="1" x14ac:dyDescent="0.25">
      <c r="A140" s="216"/>
      <c r="B140" s="34" t="s">
        <v>242</v>
      </c>
      <c r="C140" s="34" t="s">
        <v>268</v>
      </c>
      <c r="D140" s="35">
        <v>1.9999999999999998</v>
      </c>
      <c r="E140" s="36">
        <v>8750.9231999999993</v>
      </c>
      <c r="F140" s="35">
        <v>0</v>
      </c>
      <c r="G140" s="36">
        <v>0</v>
      </c>
      <c r="H140" s="35">
        <v>1.9999999999999998</v>
      </c>
      <c r="I140" s="36">
        <v>8750.9231999999993</v>
      </c>
      <c r="J140" s="37">
        <v>4375.4615000000003</v>
      </c>
    </row>
    <row r="141" spans="1:10" hidden="1" x14ac:dyDescent="0.25">
      <c r="A141" s="216"/>
      <c r="B141" s="34" t="s">
        <v>243</v>
      </c>
      <c r="C141" s="34" t="s">
        <v>250</v>
      </c>
      <c r="D141" s="35">
        <v>0</v>
      </c>
      <c r="E141" s="36">
        <v>0</v>
      </c>
      <c r="F141" s="35">
        <v>1</v>
      </c>
      <c r="G141" s="36">
        <v>4306.34</v>
      </c>
      <c r="H141" s="35">
        <v>0</v>
      </c>
      <c r="I141" s="36">
        <v>0</v>
      </c>
      <c r="J141" s="37">
        <v>4344.4811</v>
      </c>
    </row>
    <row r="142" spans="1:10" hidden="1" x14ac:dyDescent="0.25">
      <c r="A142" s="216"/>
      <c r="B142" s="34" t="s">
        <v>243</v>
      </c>
      <c r="C142" s="34" t="s">
        <v>265</v>
      </c>
      <c r="D142" s="35">
        <v>2.5</v>
      </c>
      <c r="E142" s="36">
        <v>10504.0218</v>
      </c>
      <c r="F142" s="35">
        <v>0</v>
      </c>
      <c r="G142" s="36">
        <v>0</v>
      </c>
      <c r="H142" s="35">
        <v>3</v>
      </c>
      <c r="I142" s="36">
        <v>12604.825800000001</v>
      </c>
      <c r="J142" s="37">
        <v>4201.6086999999998</v>
      </c>
    </row>
    <row r="143" spans="1:10" s="16" customFormat="1" hidden="1" x14ac:dyDescent="0.25">
      <c r="A143" s="47"/>
      <c r="B143" s="10"/>
      <c r="C143" s="10"/>
      <c r="D143" s="10"/>
      <c r="E143" s="10"/>
      <c r="F143" s="11"/>
      <c r="G143" s="12"/>
      <c r="H143" s="11"/>
      <c r="I143" s="12"/>
      <c r="J143" s="11"/>
    </row>
    <row r="144" spans="1:10" s="16" customFormat="1" hidden="1" x14ac:dyDescent="0.25">
      <c r="A144" s="48"/>
      <c r="B144" s="3"/>
      <c r="C144" s="3"/>
      <c r="D144" s="49"/>
      <c r="E144" s="49"/>
      <c r="F144" s="8"/>
      <c r="G144" s="5"/>
      <c r="H144" s="8"/>
      <c r="I144" s="5"/>
      <c r="J144" s="8"/>
    </row>
    <row r="145" spans="1:10" s="16" customFormat="1" ht="15.75" hidden="1" thickBot="1" x14ac:dyDescent="0.3">
      <c r="A145" s="213">
        <v>40605</v>
      </c>
      <c r="B145" s="213"/>
      <c r="C145" s="213"/>
      <c r="D145" s="213"/>
      <c r="E145" s="213"/>
      <c r="F145" s="213"/>
      <c r="G145" s="213"/>
      <c r="H145" s="213"/>
      <c r="I145" s="213"/>
      <c r="J145" s="213"/>
    </row>
    <row r="146" spans="1:10" s="16" customFormat="1" ht="15.75" hidden="1" thickBot="1" x14ac:dyDescent="0.3">
      <c r="A146" s="213" t="s">
        <v>274</v>
      </c>
      <c r="B146" s="213"/>
      <c r="C146" s="213"/>
      <c r="D146" s="213"/>
      <c r="E146" s="213"/>
      <c r="F146" s="213"/>
      <c r="G146" s="213"/>
      <c r="H146" s="213"/>
      <c r="I146" s="213"/>
      <c r="J146" s="213"/>
    </row>
    <row r="147" spans="1:10" s="16" customFormat="1" ht="32.25" hidden="1" thickBot="1" x14ac:dyDescent="0.3">
      <c r="A147" s="20" t="s">
        <v>165</v>
      </c>
      <c r="B147" s="20" t="s">
        <v>166</v>
      </c>
      <c r="C147" s="20" t="s">
        <v>167</v>
      </c>
      <c r="D147" s="20" t="s">
        <v>275</v>
      </c>
      <c r="E147" s="20" t="s">
        <v>169</v>
      </c>
      <c r="F147" s="20" t="s">
        <v>270</v>
      </c>
      <c r="G147" s="20" t="s">
        <v>168</v>
      </c>
      <c r="H147" s="20" t="s">
        <v>170</v>
      </c>
      <c r="I147" s="20" t="s">
        <v>171</v>
      </c>
      <c r="J147" s="20" t="s">
        <v>172</v>
      </c>
    </row>
    <row r="148" spans="1:10" hidden="1" x14ac:dyDescent="0.25">
      <c r="A148" s="215" t="s">
        <v>25</v>
      </c>
      <c r="B148" s="30" t="s">
        <v>244</v>
      </c>
      <c r="C148" s="30" t="s">
        <v>254</v>
      </c>
      <c r="D148" s="31">
        <v>2.5</v>
      </c>
      <c r="E148" s="32">
        <v>13239.378000000001</v>
      </c>
      <c r="F148" s="31">
        <v>1</v>
      </c>
      <c r="G148" s="32">
        <v>5718.07</v>
      </c>
      <c r="H148" s="31">
        <v>3</v>
      </c>
      <c r="I148" s="32">
        <v>15887.2536</v>
      </c>
      <c r="J148" s="33">
        <v>5295.7511999999997</v>
      </c>
    </row>
    <row r="149" spans="1:10" hidden="1" x14ac:dyDescent="0.25">
      <c r="A149" s="216"/>
      <c r="B149" s="34" t="s">
        <v>245</v>
      </c>
      <c r="C149" s="34" t="s">
        <v>250</v>
      </c>
      <c r="D149" s="35">
        <v>0</v>
      </c>
      <c r="E149" s="36">
        <v>0</v>
      </c>
      <c r="F149" s="35">
        <v>1</v>
      </c>
      <c r="G149" s="36">
        <v>4306.34</v>
      </c>
      <c r="H149" s="35">
        <v>0</v>
      </c>
      <c r="I149" s="36">
        <v>0</v>
      </c>
      <c r="J149" s="37">
        <v>4344.4811</v>
      </c>
    </row>
    <row r="150" spans="1:10" hidden="1" x14ac:dyDescent="0.25">
      <c r="A150" s="216"/>
      <c r="B150" s="34" t="s">
        <v>245</v>
      </c>
      <c r="C150" s="34" t="s">
        <v>254</v>
      </c>
      <c r="D150" s="35">
        <v>3</v>
      </c>
      <c r="E150" s="36">
        <v>15887.2536</v>
      </c>
      <c r="F150" s="35">
        <v>1</v>
      </c>
      <c r="G150" s="36">
        <v>4065.27</v>
      </c>
      <c r="H150" s="35">
        <v>3.5000000000000004</v>
      </c>
      <c r="I150" s="36">
        <v>18535.129199999999</v>
      </c>
      <c r="J150" s="37">
        <v>5295.7511999999997</v>
      </c>
    </row>
    <row r="151" spans="1:10" ht="15.75" hidden="1" thickBot="1" x14ac:dyDescent="0.3">
      <c r="A151" s="217"/>
      <c r="B151" s="38" t="s">
        <v>246</v>
      </c>
      <c r="C151" s="38" t="s">
        <v>254</v>
      </c>
      <c r="D151" s="39">
        <v>12.500000000000002</v>
      </c>
      <c r="E151" s="40">
        <v>66196.89</v>
      </c>
      <c r="F151" s="39">
        <v>13</v>
      </c>
      <c r="G151" s="40">
        <v>76444.97</v>
      </c>
      <c r="H151" s="39">
        <v>14.499999999999998</v>
      </c>
      <c r="I151" s="40">
        <v>76788.392399999997</v>
      </c>
      <c r="J151" s="41">
        <v>5295.7511999999997</v>
      </c>
    </row>
    <row r="152" spans="1:10" s="16" customFormat="1" hidden="1" x14ac:dyDescent="0.25">
      <c r="A152" s="47"/>
      <c r="B152" s="10"/>
      <c r="C152" s="10"/>
      <c r="D152" s="10"/>
      <c r="E152" s="10"/>
      <c r="F152" s="11"/>
      <c r="G152" s="12"/>
      <c r="H152" s="11"/>
      <c r="I152" s="12"/>
      <c r="J152" s="11"/>
    </row>
    <row r="153" spans="1:10" s="16" customFormat="1" hidden="1" x14ac:dyDescent="0.25">
      <c r="A153" s="48"/>
      <c r="B153" s="3"/>
      <c r="C153" s="3"/>
      <c r="D153" s="49"/>
      <c r="E153" s="49"/>
      <c r="F153" s="8"/>
      <c r="G153" s="5"/>
      <c r="H153" s="8"/>
      <c r="I153" s="5"/>
      <c r="J153" s="8"/>
    </row>
    <row r="154" spans="1:10" s="16" customFormat="1" ht="15.75" hidden="1" thickBot="1" x14ac:dyDescent="0.3">
      <c r="A154" s="213">
        <v>40605</v>
      </c>
      <c r="B154" s="213"/>
      <c r="C154" s="213"/>
      <c r="D154" s="213"/>
      <c r="E154" s="213"/>
      <c r="F154" s="213"/>
      <c r="G154" s="213"/>
      <c r="H154" s="213"/>
      <c r="I154" s="213"/>
      <c r="J154" s="213"/>
    </row>
    <row r="155" spans="1:10" s="16" customFormat="1" ht="15.75" hidden="1" thickBot="1" x14ac:dyDescent="0.3">
      <c r="A155" s="213" t="s">
        <v>163</v>
      </c>
      <c r="B155" s="213"/>
      <c r="C155" s="213"/>
      <c r="D155" s="213"/>
      <c r="E155" s="213"/>
      <c r="F155" s="213"/>
      <c r="G155" s="213"/>
      <c r="H155" s="213"/>
      <c r="I155" s="213"/>
      <c r="J155" s="213"/>
    </row>
    <row r="156" spans="1:10" s="16" customFormat="1" ht="32.25" hidden="1" thickBot="1" x14ac:dyDescent="0.3">
      <c r="A156" s="20" t="s">
        <v>165</v>
      </c>
      <c r="B156" s="20" t="s">
        <v>166</v>
      </c>
      <c r="C156" s="20" t="s">
        <v>167</v>
      </c>
      <c r="D156" s="20" t="s">
        <v>275</v>
      </c>
      <c r="E156" s="20" t="s">
        <v>169</v>
      </c>
      <c r="F156" s="20" t="s">
        <v>270</v>
      </c>
      <c r="G156" s="20" t="s">
        <v>168</v>
      </c>
      <c r="H156" s="20" t="s">
        <v>170</v>
      </c>
      <c r="I156" s="20" t="s">
        <v>171</v>
      </c>
      <c r="J156" s="20" t="s">
        <v>172</v>
      </c>
    </row>
    <row r="157" spans="1:10" hidden="1" x14ac:dyDescent="0.25">
      <c r="A157" s="215" t="s">
        <v>114</v>
      </c>
      <c r="B157" s="30" t="s">
        <v>247</v>
      </c>
      <c r="C157" s="30" t="s">
        <v>269</v>
      </c>
      <c r="D157" s="31">
        <v>2.5</v>
      </c>
      <c r="E157" s="32">
        <v>14549.646000000001</v>
      </c>
      <c r="F157" s="31">
        <v>2</v>
      </c>
      <c r="G157" s="32">
        <v>8457.09</v>
      </c>
      <c r="H157" s="31">
        <v>3</v>
      </c>
      <c r="I157" s="32">
        <v>17459.575199999999</v>
      </c>
      <c r="J157" s="33">
        <v>5819.8584000000001</v>
      </c>
    </row>
    <row r="158" spans="1:10" hidden="1" x14ac:dyDescent="0.25">
      <c r="A158" s="216"/>
      <c r="B158" s="34" t="s">
        <v>248</v>
      </c>
      <c r="C158" s="34" t="s">
        <v>269</v>
      </c>
      <c r="D158" s="35">
        <v>2.5</v>
      </c>
      <c r="E158" s="36">
        <v>14549.646000000001</v>
      </c>
      <c r="F158" s="35">
        <v>0</v>
      </c>
      <c r="G158" s="36">
        <v>0</v>
      </c>
      <c r="H158" s="35">
        <v>3</v>
      </c>
      <c r="I158" s="36">
        <v>17459.575199999999</v>
      </c>
      <c r="J158" s="37">
        <v>5819.8584000000001</v>
      </c>
    </row>
    <row r="159" spans="1:10" ht="15.75" hidden="1" thickBot="1" x14ac:dyDescent="0.3">
      <c r="A159" s="217"/>
      <c r="B159" s="38" t="s">
        <v>249</v>
      </c>
      <c r="C159" s="38" t="s">
        <v>269</v>
      </c>
      <c r="D159" s="39">
        <v>5.5</v>
      </c>
      <c r="E159" s="40">
        <v>32009.2212</v>
      </c>
      <c r="F159" s="39">
        <v>3</v>
      </c>
      <c r="G159" s="40">
        <v>18484.310000000001</v>
      </c>
      <c r="H159" s="39">
        <v>6.4999999999999991</v>
      </c>
      <c r="I159" s="40">
        <v>37829.079599999997</v>
      </c>
      <c r="J159" s="41">
        <v>5819.8584000000001</v>
      </c>
    </row>
  </sheetData>
  <autoFilter ref="A3:J159">
    <filterColumn colId="2">
      <filters>
        <filter val="354340 - Ribeirão Preto"/>
        <filter val="355030 - São Paulo"/>
      </filters>
    </filterColumn>
  </autoFilter>
  <mergeCells count="45">
    <mergeCell ref="A133:A135"/>
    <mergeCell ref="A136:A142"/>
    <mergeCell ref="A148:A151"/>
    <mergeCell ref="A157:A159"/>
    <mergeCell ref="A51:A56"/>
    <mergeCell ref="A62:A69"/>
    <mergeCell ref="A75:A79"/>
    <mergeCell ref="A85:A93"/>
    <mergeCell ref="A99:A106"/>
    <mergeCell ref="A112:A114"/>
    <mergeCell ref="A145:J145"/>
    <mergeCell ref="A146:J146"/>
    <mergeCell ref="A154:J154"/>
    <mergeCell ref="A155:J155"/>
    <mergeCell ref="A125:J125"/>
    <mergeCell ref="A126:J126"/>
    <mergeCell ref="A115:A122"/>
    <mergeCell ref="A128:A129"/>
    <mergeCell ref="A130:A132"/>
    <mergeCell ref="A48:J48"/>
    <mergeCell ref="A49:J49"/>
    <mergeCell ref="A96:J96"/>
    <mergeCell ref="A97:J97"/>
    <mergeCell ref="A109:J109"/>
    <mergeCell ref="A110:J110"/>
    <mergeCell ref="A59:J59"/>
    <mergeCell ref="A60:J60"/>
    <mergeCell ref="A72:J72"/>
    <mergeCell ref="A73:J73"/>
    <mergeCell ref="A82:J82"/>
    <mergeCell ref="A83:J83"/>
    <mergeCell ref="A1:J1"/>
    <mergeCell ref="A2:J2"/>
    <mergeCell ref="A16:J16"/>
    <mergeCell ref="A17:J17"/>
    <mergeCell ref="A40:A45"/>
    <mergeCell ref="A4:A11"/>
    <mergeCell ref="A12:A13"/>
    <mergeCell ref="A19:A23"/>
    <mergeCell ref="A29:A30"/>
    <mergeCell ref="A36:A39"/>
    <mergeCell ref="A26:J26"/>
    <mergeCell ref="A27:J27"/>
    <mergeCell ref="A33:J33"/>
    <mergeCell ref="A34:J34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835"/>
  <sheetViews>
    <sheetView topLeftCell="A158" zoomScale="80" zoomScaleNormal="80" workbookViewId="0">
      <selection activeCell="B176" sqref="B176"/>
    </sheetView>
  </sheetViews>
  <sheetFormatPr defaultColWidth="51.85546875" defaultRowHeight="15" x14ac:dyDescent="0.25"/>
  <cols>
    <col min="1" max="1" width="34.28515625" bestFit="1" customWidth="1"/>
    <col min="2" max="2" width="15.7109375" bestFit="1" customWidth="1"/>
    <col min="3" max="3" width="31.5703125" bestFit="1" customWidth="1"/>
    <col min="4" max="4" width="29.85546875" bestFit="1" customWidth="1"/>
    <col min="5" max="5" width="25" bestFit="1" customWidth="1"/>
    <col min="6" max="6" width="14.28515625" bestFit="1" customWidth="1"/>
    <col min="7" max="7" width="16.85546875" customWidth="1"/>
    <col min="8" max="8" width="13.28515625" customWidth="1"/>
    <col min="9" max="9" width="16.85546875" customWidth="1"/>
    <col min="10" max="10" width="16.85546875" style="56" hidden="1" customWidth="1"/>
    <col min="11" max="12" width="16.85546875" style="9" hidden="1" customWidth="1"/>
    <col min="13" max="16" width="16.85546875" style="56" hidden="1" customWidth="1"/>
    <col min="17" max="17" width="16.85546875" style="56" customWidth="1"/>
    <col min="18" max="19" width="16.85546875" style="56" hidden="1" customWidth="1"/>
    <col min="20" max="20" width="13.28515625" hidden="1" customWidth="1"/>
    <col min="21" max="21" width="17.85546875" hidden="1" customWidth="1"/>
    <col min="22" max="22" width="18" bestFit="1" customWidth="1"/>
    <col min="23" max="23" width="13.5703125" bestFit="1" customWidth="1"/>
    <col min="24" max="24" width="23.140625" hidden="1" customWidth="1"/>
    <col min="25" max="25" width="12.5703125" customWidth="1"/>
    <col min="26" max="26" width="16.140625" customWidth="1"/>
    <col min="27" max="28" width="0" hidden="1" customWidth="1"/>
  </cols>
  <sheetData>
    <row r="1" spans="1:28" ht="45.75" thickBot="1" x14ac:dyDescent="0.3">
      <c r="A1" s="161" t="s">
        <v>281</v>
      </c>
      <c r="B1" s="162" t="s">
        <v>282</v>
      </c>
      <c r="C1" s="163" t="s">
        <v>283</v>
      </c>
      <c r="D1" s="162" t="s">
        <v>166</v>
      </c>
      <c r="E1" s="163" t="s">
        <v>284</v>
      </c>
      <c r="F1" s="163" t="s">
        <v>285</v>
      </c>
      <c r="G1" s="163" t="s">
        <v>286</v>
      </c>
      <c r="H1" s="163" t="s">
        <v>287</v>
      </c>
      <c r="I1" s="164" t="s">
        <v>288</v>
      </c>
      <c r="J1" s="165" t="s">
        <v>327</v>
      </c>
      <c r="K1" s="166" t="s">
        <v>328</v>
      </c>
      <c r="L1" s="166" t="s">
        <v>333</v>
      </c>
      <c r="M1" s="167" t="s">
        <v>326</v>
      </c>
      <c r="N1" s="167" t="s">
        <v>329</v>
      </c>
      <c r="O1" s="167" t="s">
        <v>330</v>
      </c>
      <c r="P1" s="168" t="s">
        <v>331</v>
      </c>
      <c r="Q1" s="169" t="s">
        <v>332</v>
      </c>
      <c r="R1" s="165" t="s">
        <v>335</v>
      </c>
      <c r="S1" s="167" t="s">
        <v>334</v>
      </c>
      <c r="T1" s="167" t="s">
        <v>289</v>
      </c>
      <c r="U1" s="168" t="s">
        <v>292</v>
      </c>
      <c r="V1" s="161" t="s">
        <v>290</v>
      </c>
      <c r="W1" s="164" t="s">
        <v>291</v>
      </c>
      <c r="X1" s="170" t="s">
        <v>297</v>
      </c>
      <c r="Y1" s="171" t="s">
        <v>298</v>
      </c>
      <c r="Z1" s="172" t="s">
        <v>299</v>
      </c>
      <c r="AA1" s="173" t="s">
        <v>300</v>
      </c>
      <c r="AB1" s="117" t="s">
        <v>301</v>
      </c>
    </row>
    <row r="2" spans="1:28" x14ac:dyDescent="0.25">
      <c r="A2" s="174" t="s">
        <v>276</v>
      </c>
      <c r="B2" s="147" t="s">
        <v>12</v>
      </c>
      <c r="C2" s="147" t="s">
        <v>31</v>
      </c>
      <c r="D2" s="147" t="s">
        <v>233</v>
      </c>
      <c r="E2" s="147" t="s">
        <v>250</v>
      </c>
      <c r="F2" s="148">
        <v>0</v>
      </c>
      <c r="G2" s="149">
        <v>0</v>
      </c>
      <c r="H2" s="148">
        <v>1</v>
      </c>
      <c r="I2" s="149">
        <v>5250.04</v>
      </c>
      <c r="J2" s="121">
        <v>4060131001</v>
      </c>
      <c r="K2" s="52">
        <f>IF(F2=0,0,H2)</f>
        <v>0</v>
      </c>
      <c r="L2" s="52">
        <f>IF(H2=0,0,T2)</f>
        <v>0</v>
      </c>
      <c r="M2" s="52">
        <f>SUMIF($J$2:$J$814,J2,$T$2:$T$815)</f>
        <v>71.5</v>
      </c>
      <c r="N2" s="52">
        <f t="shared" ref="N2:N65" si="0">SUMIF($J$2:$J$814,J2,$K$2:$K$815)</f>
        <v>52</v>
      </c>
      <c r="O2" s="52">
        <f>IF(J2=J1,O1-Q1,M2)</f>
        <v>71.5</v>
      </c>
      <c r="P2" s="52">
        <f>IF(J2=J1,P1-K1,N2)</f>
        <v>52</v>
      </c>
      <c r="Q2" s="148">
        <f>IF(P2=0,0,ROUND(K2/P2*O2,0))</f>
        <v>0</v>
      </c>
      <c r="R2" s="52">
        <f>IF(AND(H2&lt;F2,Q2&lt;H2),1,0)</f>
        <v>0</v>
      </c>
      <c r="S2" s="52" t="str">
        <f>IF(Q2=0," ",IF(Q2&lt;F2,"sim","não"))</f>
        <v xml:space="preserve"> </v>
      </c>
      <c r="T2" s="52">
        <v>0</v>
      </c>
      <c r="U2" s="53">
        <v>0</v>
      </c>
      <c r="V2" s="149">
        <v>11509.7637</v>
      </c>
      <c r="W2" s="174" t="str">
        <f>IF(F2=0,"",IF(H2&gt;Q2,"SIM","NÃO"))</f>
        <v/>
      </c>
      <c r="X2" s="118">
        <f>(F2-IF(W2="SIM",Q2,H2))*V2</f>
        <v>-11509.7637</v>
      </c>
      <c r="Y2" s="175" t="str">
        <f>IF(I2&gt;(H2*V2),"SIM","NÃO")</f>
        <v>NÃO</v>
      </c>
      <c r="Z2" s="175">
        <f>(F2-IF(W2="SIM",Q2,H2))*IF(Y2="SIM",V2,IF(H2=0,V2,IF((F2-H2)&gt;0,V2,(I2/H2))))</f>
        <v>-5250.04</v>
      </c>
      <c r="AA2" s="118">
        <f>(F2-H2)*V2</f>
        <v>-11509.7637</v>
      </c>
      <c r="AB2" s="118">
        <f>(F2-H2)*IF(Y2="SIM",V2,IF(H2=0,V2,IF((F2-H2)&gt;0,V2,(I2/H2))))</f>
        <v>-5250.04</v>
      </c>
    </row>
    <row r="3" spans="1:28" x14ac:dyDescent="0.25">
      <c r="A3" s="176" t="s">
        <v>276</v>
      </c>
      <c r="B3" s="51" t="s">
        <v>12</v>
      </c>
      <c r="C3" s="51" t="s">
        <v>31</v>
      </c>
      <c r="D3" s="51" t="s">
        <v>233</v>
      </c>
      <c r="E3" s="51" t="s">
        <v>265</v>
      </c>
      <c r="F3" s="52">
        <v>0</v>
      </c>
      <c r="G3" s="53">
        <v>0</v>
      </c>
      <c r="H3" s="52">
        <v>1</v>
      </c>
      <c r="I3" s="53">
        <v>9943.9</v>
      </c>
      <c r="J3" s="121">
        <v>4060131001</v>
      </c>
      <c r="K3" s="52">
        <f t="shared" ref="K3:K65" si="1">IF(F3=0,0,H3)</f>
        <v>0</v>
      </c>
      <c r="L3" s="52">
        <f t="shared" ref="L3:L66" si="2">IF(H3=0,0,T3)</f>
        <v>0</v>
      </c>
      <c r="M3" s="52">
        <f t="shared" ref="M3:M66" si="3">SUMIF($J$2:$J$814,J3,$T$2:$T$815)</f>
        <v>71.5</v>
      </c>
      <c r="N3" s="52">
        <f t="shared" si="0"/>
        <v>52</v>
      </c>
      <c r="O3" s="52">
        <f t="shared" ref="O3:O66" si="4">IF(J3=J2,O2-Q2,M3)</f>
        <v>71.5</v>
      </c>
      <c r="P3" s="52">
        <f t="shared" ref="P3:P66" si="5">IF(J3=J2,P2-K2,N3)</f>
        <v>52</v>
      </c>
      <c r="Q3" s="52">
        <f t="shared" ref="Q3:Q66" si="6">IF(P3=0,0,ROUND(K3/P3*O3,0))</f>
        <v>0</v>
      </c>
      <c r="R3" s="52">
        <f t="shared" ref="R3:R66" si="7">IF(AND(H3&lt;F3,Q3&lt;H3),1,0)</f>
        <v>0</v>
      </c>
      <c r="S3" s="52" t="str">
        <f t="shared" ref="S3:S66" si="8">IF(Q3=0," ",IF(Q3&lt;F3,"sim","não"))</f>
        <v xml:space="preserve"> </v>
      </c>
      <c r="T3" s="52">
        <v>0</v>
      </c>
      <c r="U3" s="53">
        <v>0</v>
      </c>
      <c r="V3" s="53">
        <v>9503.1558000000005</v>
      </c>
      <c r="W3" s="176" t="str">
        <f t="shared" ref="W3:W66" si="9">IF(F3=0,"",IF(H3&gt;Q3,"SIM","NÃO"))</f>
        <v/>
      </c>
      <c r="X3" s="118">
        <f t="shared" ref="X3:X66" si="10">(F3-IF(W3="SIM",Q3,H3))*V3</f>
        <v>-9503.1558000000005</v>
      </c>
      <c r="Y3" s="118" t="str">
        <f t="shared" ref="Y3:Y7" si="11">IF(I3&gt;(H3*V3),"SIM","NÃO")</f>
        <v>SIM</v>
      </c>
      <c r="Z3" s="118">
        <f t="shared" ref="Z3:Z66" si="12">(F3-IF(W3="SIM",Q3,H3))*IF(Y3="SIM",V3,IF(H3=0,V3,IF((F3-H3)&gt;0,V3,(I3/H3))))</f>
        <v>-9503.1558000000005</v>
      </c>
      <c r="AA3" s="118">
        <f t="shared" ref="AA3:AA66" si="13">(F3-H3)*V3</f>
        <v>-9503.1558000000005</v>
      </c>
      <c r="AB3" s="118">
        <f t="shared" ref="AB3:AB66" si="14">(F3-H3)*IF(Y3="SIM",V3,IF(H3=0,V3,IF((F3-H3)&gt;0,V3,(I3/H3))))</f>
        <v>-9503.1558000000005</v>
      </c>
    </row>
    <row r="4" spans="1:28" x14ac:dyDescent="0.25">
      <c r="A4" s="176" t="s">
        <v>276</v>
      </c>
      <c r="B4" s="51" t="s">
        <v>12</v>
      </c>
      <c r="C4" s="51" t="s">
        <v>31</v>
      </c>
      <c r="D4" s="51" t="s">
        <v>233</v>
      </c>
      <c r="E4" s="51" t="s">
        <v>267</v>
      </c>
      <c r="F4" s="52">
        <v>0</v>
      </c>
      <c r="G4" s="53">
        <v>0</v>
      </c>
      <c r="H4" s="52">
        <v>4</v>
      </c>
      <c r="I4" s="53">
        <v>28793.72</v>
      </c>
      <c r="J4" s="121">
        <v>4060131001</v>
      </c>
      <c r="K4" s="52">
        <f t="shared" si="1"/>
        <v>0</v>
      </c>
      <c r="L4" s="52">
        <f t="shared" si="2"/>
        <v>0</v>
      </c>
      <c r="M4" s="52">
        <f t="shared" si="3"/>
        <v>71.5</v>
      </c>
      <c r="N4" s="52">
        <f t="shared" si="0"/>
        <v>52</v>
      </c>
      <c r="O4" s="52">
        <f t="shared" si="4"/>
        <v>71.5</v>
      </c>
      <c r="P4" s="52">
        <f t="shared" si="5"/>
        <v>52</v>
      </c>
      <c r="Q4" s="52">
        <f t="shared" si="6"/>
        <v>0</v>
      </c>
      <c r="R4" s="52">
        <f t="shared" si="7"/>
        <v>0</v>
      </c>
      <c r="S4" s="52" t="str">
        <f t="shared" si="8"/>
        <v xml:space="preserve"> </v>
      </c>
      <c r="T4" s="52">
        <v>0</v>
      </c>
      <c r="U4" s="53">
        <v>0</v>
      </c>
      <c r="V4" s="53">
        <v>9365.7199999999993</v>
      </c>
      <c r="W4" s="176" t="str">
        <f t="shared" si="9"/>
        <v/>
      </c>
      <c r="X4" s="118">
        <f t="shared" si="10"/>
        <v>-37462.879999999997</v>
      </c>
      <c r="Y4" s="118" t="str">
        <f t="shared" si="11"/>
        <v>NÃO</v>
      </c>
      <c r="Z4" s="118">
        <f t="shared" si="12"/>
        <v>-28793.72</v>
      </c>
      <c r="AA4" s="118">
        <f t="shared" si="13"/>
        <v>-37462.879999999997</v>
      </c>
      <c r="AB4" s="118">
        <f t="shared" si="14"/>
        <v>-28793.72</v>
      </c>
    </row>
    <row r="5" spans="1:28" x14ac:dyDescent="0.25">
      <c r="A5" s="176" t="s">
        <v>276</v>
      </c>
      <c r="B5" s="51" t="s">
        <v>12</v>
      </c>
      <c r="C5" s="51" t="s">
        <v>31</v>
      </c>
      <c r="D5" s="51" t="s">
        <v>233</v>
      </c>
      <c r="E5" s="51" t="s">
        <v>266</v>
      </c>
      <c r="F5" s="52">
        <v>46.5</v>
      </c>
      <c r="G5" s="53">
        <v>450297.52799999999</v>
      </c>
      <c r="H5" s="52">
        <v>26</v>
      </c>
      <c r="I5" s="53">
        <v>267509.77</v>
      </c>
      <c r="J5" s="121">
        <v>4060131001</v>
      </c>
      <c r="K5" s="52">
        <f t="shared" si="1"/>
        <v>26</v>
      </c>
      <c r="L5" s="52">
        <f t="shared" si="2"/>
        <v>54.500000000000007</v>
      </c>
      <c r="M5" s="52">
        <f t="shared" si="3"/>
        <v>71.5</v>
      </c>
      <c r="N5" s="52">
        <f t="shared" si="0"/>
        <v>52</v>
      </c>
      <c r="O5" s="52">
        <f t="shared" si="4"/>
        <v>71.5</v>
      </c>
      <c r="P5" s="52">
        <f t="shared" si="5"/>
        <v>52</v>
      </c>
      <c r="Q5" s="52">
        <f t="shared" si="6"/>
        <v>36</v>
      </c>
      <c r="R5" s="52">
        <f t="shared" si="7"/>
        <v>0</v>
      </c>
      <c r="S5" s="52" t="str">
        <f t="shared" si="8"/>
        <v>sim</v>
      </c>
      <c r="T5" s="52">
        <v>54.500000000000007</v>
      </c>
      <c r="U5" s="53">
        <v>527768.06999999995</v>
      </c>
      <c r="V5" s="53">
        <v>9683.8178000000007</v>
      </c>
      <c r="W5" s="176" t="str">
        <f>IF(F5=0,"",IF(H5&gt;Q5,"SIM","NÃO"))</f>
        <v>NÃO</v>
      </c>
      <c r="X5" s="118">
        <f t="shared" si="10"/>
        <v>198518.26490000001</v>
      </c>
      <c r="Y5" s="118" t="str">
        <f t="shared" si="11"/>
        <v>SIM</v>
      </c>
      <c r="Z5" s="118">
        <f t="shared" si="12"/>
        <v>198518.26490000001</v>
      </c>
      <c r="AA5" s="118">
        <f t="shared" si="13"/>
        <v>198518.26490000001</v>
      </c>
      <c r="AB5" s="118">
        <f t="shared" si="14"/>
        <v>198518.26490000001</v>
      </c>
    </row>
    <row r="6" spans="1:28" x14ac:dyDescent="0.25">
      <c r="A6" s="176" t="s">
        <v>276</v>
      </c>
      <c r="B6" s="51" t="s">
        <v>12</v>
      </c>
      <c r="C6" s="51" t="s">
        <v>31</v>
      </c>
      <c r="D6" s="51" t="s">
        <v>233</v>
      </c>
      <c r="E6" s="51" t="s">
        <v>268</v>
      </c>
      <c r="F6" s="52">
        <v>0</v>
      </c>
      <c r="G6" s="53">
        <v>0</v>
      </c>
      <c r="H6" s="52">
        <v>10</v>
      </c>
      <c r="I6" s="53">
        <v>89473.51</v>
      </c>
      <c r="J6" s="121">
        <v>4060131001</v>
      </c>
      <c r="K6" s="52">
        <f t="shared" si="1"/>
        <v>0</v>
      </c>
      <c r="L6" s="52">
        <f t="shared" si="2"/>
        <v>0</v>
      </c>
      <c r="M6" s="52">
        <f t="shared" si="3"/>
        <v>71.5</v>
      </c>
      <c r="N6" s="52">
        <f t="shared" si="0"/>
        <v>52</v>
      </c>
      <c r="O6" s="52">
        <f t="shared" si="4"/>
        <v>35.5</v>
      </c>
      <c r="P6" s="52">
        <f t="shared" si="5"/>
        <v>26</v>
      </c>
      <c r="Q6" s="52">
        <f t="shared" si="6"/>
        <v>0</v>
      </c>
      <c r="R6" s="52">
        <f t="shared" si="7"/>
        <v>0</v>
      </c>
      <c r="S6" s="52" t="str">
        <f t="shared" si="8"/>
        <v xml:space="preserve"> </v>
      </c>
      <c r="T6" s="52">
        <v>0</v>
      </c>
      <c r="U6" s="53">
        <v>0</v>
      </c>
      <c r="V6" s="53">
        <v>9682.3176000000003</v>
      </c>
      <c r="W6" s="176" t="str">
        <f t="shared" si="9"/>
        <v/>
      </c>
      <c r="X6" s="118">
        <f t="shared" si="10"/>
        <v>-96823.176000000007</v>
      </c>
      <c r="Y6" s="118" t="str">
        <f t="shared" si="11"/>
        <v>NÃO</v>
      </c>
      <c r="Z6" s="118">
        <f t="shared" si="12"/>
        <v>-89473.50999999998</v>
      </c>
      <c r="AA6" s="118">
        <f t="shared" si="13"/>
        <v>-96823.176000000007</v>
      </c>
      <c r="AB6" s="118">
        <f t="shared" si="14"/>
        <v>-89473.50999999998</v>
      </c>
    </row>
    <row r="7" spans="1:28" ht="30" x14ac:dyDescent="0.25">
      <c r="A7" s="176" t="s">
        <v>276</v>
      </c>
      <c r="B7" s="51" t="s">
        <v>12</v>
      </c>
      <c r="C7" s="51" t="s">
        <v>31</v>
      </c>
      <c r="D7" s="51" t="s">
        <v>233</v>
      </c>
      <c r="E7" s="51" t="s">
        <v>264</v>
      </c>
      <c r="F7" s="52">
        <v>0</v>
      </c>
      <c r="G7" s="53">
        <v>0</v>
      </c>
      <c r="H7" s="52">
        <v>8</v>
      </c>
      <c r="I7" s="53">
        <v>79491.8</v>
      </c>
      <c r="J7" s="121">
        <v>4060131001</v>
      </c>
      <c r="K7" s="52">
        <f t="shared" si="1"/>
        <v>0</v>
      </c>
      <c r="L7" s="52">
        <f t="shared" si="2"/>
        <v>0</v>
      </c>
      <c r="M7" s="52">
        <f t="shared" si="3"/>
        <v>71.5</v>
      </c>
      <c r="N7" s="52">
        <f t="shared" si="0"/>
        <v>52</v>
      </c>
      <c r="O7" s="52">
        <f t="shared" si="4"/>
        <v>35.5</v>
      </c>
      <c r="P7" s="52">
        <f t="shared" si="5"/>
        <v>26</v>
      </c>
      <c r="Q7" s="52">
        <f t="shared" si="6"/>
        <v>0</v>
      </c>
      <c r="R7" s="52">
        <f t="shared" si="7"/>
        <v>0</v>
      </c>
      <c r="S7" s="52" t="str">
        <f t="shared" si="8"/>
        <v xml:space="preserve"> </v>
      </c>
      <c r="T7" s="52">
        <v>0</v>
      </c>
      <c r="U7" s="53">
        <v>0</v>
      </c>
      <c r="V7" s="53">
        <v>8473.6610999999994</v>
      </c>
      <c r="W7" s="176" t="str">
        <f t="shared" si="9"/>
        <v/>
      </c>
      <c r="X7" s="118">
        <f t="shared" si="10"/>
        <v>-67789.288799999995</v>
      </c>
      <c r="Y7" s="118" t="str">
        <f t="shared" si="11"/>
        <v>SIM</v>
      </c>
      <c r="Z7" s="118">
        <f t="shared" si="12"/>
        <v>-67789.288799999995</v>
      </c>
      <c r="AA7" s="118">
        <f t="shared" si="13"/>
        <v>-67789.288799999995</v>
      </c>
      <c r="AB7" s="118">
        <f t="shared" si="14"/>
        <v>-67789.288799999995</v>
      </c>
    </row>
    <row r="8" spans="1:28" x14ac:dyDescent="0.25">
      <c r="A8" s="176" t="s">
        <v>276</v>
      </c>
      <c r="B8" s="51" t="s">
        <v>12</v>
      </c>
      <c r="C8" s="51" t="s">
        <v>31</v>
      </c>
      <c r="D8" s="51" t="s">
        <v>233</v>
      </c>
      <c r="E8" s="51" t="s">
        <v>254</v>
      </c>
      <c r="F8" s="52">
        <v>3</v>
      </c>
      <c r="G8" s="53">
        <v>41658.424200000001</v>
      </c>
      <c r="H8" s="52">
        <v>0</v>
      </c>
      <c r="I8" s="53">
        <v>0</v>
      </c>
      <c r="J8" s="121">
        <v>4060131001</v>
      </c>
      <c r="K8" s="52">
        <f t="shared" si="1"/>
        <v>0</v>
      </c>
      <c r="L8" s="52">
        <f t="shared" si="2"/>
        <v>0</v>
      </c>
      <c r="M8" s="52">
        <f t="shared" si="3"/>
        <v>71.5</v>
      </c>
      <c r="N8" s="52">
        <f t="shared" si="0"/>
        <v>52</v>
      </c>
      <c r="O8" s="52">
        <f t="shared" si="4"/>
        <v>35.5</v>
      </c>
      <c r="P8" s="52">
        <f t="shared" si="5"/>
        <v>26</v>
      </c>
      <c r="Q8" s="52">
        <f t="shared" si="6"/>
        <v>0</v>
      </c>
      <c r="R8" s="52">
        <f t="shared" si="7"/>
        <v>0</v>
      </c>
      <c r="S8" s="52" t="str">
        <f t="shared" si="8"/>
        <v xml:space="preserve"> </v>
      </c>
      <c r="T8" s="52">
        <v>3.5000000000000004</v>
      </c>
      <c r="U8" s="53">
        <v>48601.494599999998</v>
      </c>
      <c r="V8" s="53">
        <v>13886.141299999999</v>
      </c>
      <c r="W8" s="176" t="str">
        <f t="shared" si="9"/>
        <v>NÃO</v>
      </c>
      <c r="X8" s="118">
        <f t="shared" si="10"/>
        <v>41658.423899999994</v>
      </c>
      <c r="Y8" s="118"/>
      <c r="Z8" s="118">
        <f t="shared" si="12"/>
        <v>41658.423899999994</v>
      </c>
      <c r="AA8" s="118">
        <f t="shared" si="13"/>
        <v>41658.423899999994</v>
      </c>
      <c r="AB8" s="118">
        <f t="shared" si="14"/>
        <v>41658.423899999994</v>
      </c>
    </row>
    <row r="9" spans="1:28" x14ac:dyDescent="0.25">
      <c r="A9" s="176" t="s">
        <v>276</v>
      </c>
      <c r="B9" s="51" t="s">
        <v>12</v>
      </c>
      <c r="C9" s="51" t="s">
        <v>31</v>
      </c>
      <c r="D9" s="51" t="s">
        <v>233</v>
      </c>
      <c r="E9" s="51" t="s">
        <v>256</v>
      </c>
      <c r="F9" s="52">
        <v>11.5</v>
      </c>
      <c r="G9" s="53">
        <v>105589.27740000001</v>
      </c>
      <c r="H9" s="52">
        <v>26</v>
      </c>
      <c r="I9" s="53">
        <v>246065.21</v>
      </c>
      <c r="J9" s="121">
        <v>4060131001</v>
      </c>
      <c r="K9" s="52">
        <f t="shared" si="1"/>
        <v>26</v>
      </c>
      <c r="L9" s="52">
        <f t="shared" si="2"/>
        <v>13.5</v>
      </c>
      <c r="M9" s="52">
        <f t="shared" si="3"/>
        <v>71.5</v>
      </c>
      <c r="N9" s="52">
        <f t="shared" si="0"/>
        <v>52</v>
      </c>
      <c r="O9" s="52">
        <f t="shared" si="4"/>
        <v>35.5</v>
      </c>
      <c r="P9" s="52">
        <f t="shared" si="5"/>
        <v>26</v>
      </c>
      <c r="Q9" s="52">
        <f t="shared" si="6"/>
        <v>36</v>
      </c>
      <c r="R9" s="52">
        <f t="shared" si="7"/>
        <v>0</v>
      </c>
      <c r="S9" s="52" t="str">
        <f t="shared" si="8"/>
        <v>não</v>
      </c>
      <c r="T9" s="52">
        <v>13.5</v>
      </c>
      <c r="U9" s="53">
        <v>123952.6302</v>
      </c>
      <c r="V9" s="53">
        <v>9181.6762999999992</v>
      </c>
      <c r="W9" s="176" t="str">
        <f t="shared" si="9"/>
        <v>NÃO</v>
      </c>
      <c r="X9" s="118">
        <f t="shared" si="10"/>
        <v>-133134.30635</v>
      </c>
      <c r="Y9" s="118" t="str">
        <f t="shared" ref="Y9:Y14" si="15">IF(I9&gt;(H9*V9),"SIM","NÃO")</f>
        <v>SIM</v>
      </c>
      <c r="Z9" s="118">
        <f t="shared" si="12"/>
        <v>-133134.30635</v>
      </c>
      <c r="AA9" s="118">
        <f t="shared" si="13"/>
        <v>-133134.30635</v>
      </c>
      <c r="AB9" s="118">
        <f t="shared" si="14"/>
        <v>-133134.30635</v>
      </c>
    </row>
    <row r="10" spans="1:28" x14ac:dyDescent="0.25">
      <c r="A10" s="176" t="s">
        <v>276</v>
      </c>
      <c r="B10" s="51" t="s">
        <v>12</v>
      </c>
      <c r="C10" s="51" t="s">
        <v>31</v>
      </c>
      <c r="D10" s="51" t="s">
        <v>234</v>
      </c>
      <c r="E10" s="51" t="s">
        <v>265</v>
      </c>
      <c r="F10" s="52">
        <v>0</v>
      </c>
      <c r="G10" s="53">
        <v>0</v>
      </c>
      <c r="H10" s="52">
        <v>1</v>
      </c>
      <c r="I10" s="53">
        <v>6018.8</v>
      </c>
      <c r="J10" s="121">
        <v>4060131002</v>
      </c>
      <c r="K10" s="52">
        <f t="shared" si="1"/>
        <v>0</v>
      </c>
      <c r="L10" s="52">
        <f t="shared" si="2"/>
        <v>0</v>
      </c>
      <c r="M10" s="52">
        <f t="shared" si="3"/>
        <v>35.5</v>
      </c>
      <c r="N10" s="52">
        <f t="shared" si="0"/>
        <v>23</v>
      </c>
      <c r="O10" s="52">
        <f t="shared" si="4"/>
        <v>35.5</v>
      </c>
      <c r="P10" s="52">
        <f t="shared" si="5"/>
        <v>23</v>
      </c>
      <c r="Q10" s="52">
        <f t="shared" si="6"/>
        <v>0</v>
      </c>
      <c r="R10" s="52">
        <f t="shared" si="7"/>
        <v>0</v>
      </c>
      <c r="S10" s="52" t="str">
        <f t="shared" si="8"/>
        <v xml:space="preserve"> </v>
      </c>
      <c r="T10" s="52">
        <v>0</v>
      </c>
      <c r="U10" s="53">
        <v>0</v>
      </c>
      <c r="V10" s="53">
        <v>9503.1558000000005</v>
      </c>
      <c r="W10" s="176" t="str">
        <f t="shared" si="9"/>
        <v/>
      </c>
      <c r="X10" s="118">
        <f t="shared" si="10"/>
        <v>-9503.1558000000005</v>
      </c>
      <c r="Y10" s="118" t="str">
        <f t="shared" si="15"/>
        <v>NÃO</v>
      </c>
      <c r="Z10" s="118">
        <f t="shared" si="12"/>
        <v>-6018.8</v>
      </c>
      <c r="AA10" s="118">
        <f t="shared" si="13"/>
        <v>-9503.1558000000005</v>
      </c>
      <c r="AB10" s="118">
        <f t="shared" si="14"/>
        <v>-6018.8</v>
      </c>
    </row>
    <row r="11" spans="1:28" x14ac:dyDescent="0.25">
      <c r="A11" s="176" t="s">
        <v>276</v>
      </c>
      <c r="B11" s="51" t="s">
        <v>12</v>
      </c>
      <c r="C11" s="51" t="s">
        <v>31</v>
      </c>
      <c r="D11" s="51" t="s">
        <v>234</v>
      </c>
      <c r="E11" s="51" t="s">
        <v>267</v>
      </c>
      <c r="F11" s="52">
        <v>0</v>
      </c>
      <c r="G11" s="53">
        <v>0</v>
      </c>
      <c r="H11" s="52">
        <v>4</v>
      </c>
      <c r="I11" s="53">
        <v>41360.980000000003</v>
      </c>
      <c r="J11" s="121">
        <v>4060131002</v>
      </c>
      <c r="K11" s="52">
        <f t="shared" si="1"/>
        <v>0</v>
      </c>
      <c r="L11" s="52">
        <f t="shared" si="2"/>
        <v>0</v>
      </c>
      <c r="M11" s="52">
        <f t="shared" si="3"/>
        <v>35.5</v>
      </c>
      <c r="N11" s="52">
        <f t="shared" si="0"/>
        <v>23</v>
      </c>
      <c r="O11" s="52">
        <f t="shared" si="4"/>
        <v>35.5</v>
      </c>
      <c r="P11" s="52">
        <f t="shared" si="5"/>
        <v>23</v>
      </c>
      <c r="Q11" s="52">
        <f t="shared" si="6"/>
        <v>0</v>
      </c>
      <c r="R11" s="52">
        <f t="shared" si="7"/>
        <v>0</v>
      </c>
      <c r="S11" s="52" t="str">
        <f t="shared" si="8"/>
        <v xml:space="preserve"> </v>
      </c>
      <c r="T11" s="52">
        <v>0</v>
      </c>
      <c r="U11" s="53">
        <v>0</v>
      </c>
      <c r="V11" s="53">
        <v>9365.7199999999993</v>
      </c>
      <c r="W11" s="176" t="str">
        <f t="shared" si="9"/>
        <v/>
      </c>
      <c r="X11" s="118">
        <f t="shared" si="10"/>
        <v>-37462.879999999997</v>
      </c>
      <c r="Y11" s="118" t="str">
        <f t="shared" si="15"/>
        <v>SIM</v>
      </c>
      <c r="Z11" s="118">
        <f t="shared" si="12"/>
        <v>-37462.879999999997</v>
      </c>
      <c r="AA11" s="118">
        <f t="shared" si="13"/>
        <v>-37462.879999999997</v>
      </c>
      <c r="AB11" s="118">
        <f t="shared" si="14"/>
        <v>-37462.879999999997</v>
      </c>
    </row>
    <row r="12" spans="1:28" x14ac:dyDescent="0.25">
      <c r="A12" s="176" t="s">
        <v>276</v>
      </c>
      <c r="B12" s="51" t="s">
        <v>12</v>
      </c>
      <c r="C12" s="51" t="s">
        <v>31</v>
      </c>
      <c r="D12" s="51" t="s">
        <v>234</v>
      </c>
      <c r="E12" s="51" t="s">
        <v>266</v>
      </c>
      <c r="F12" s="52">
        <v>23</v>
      </c>
      <c r="G12" s="53">
        <v>222727.80960000001</v>
      </c>
      <c r="H12" s="52">
        <v>14</v>
      </c>
      <c r="I12" s="53">
        <v>155178.69</v>
      </c>
      <c r="J12" s="121">
        <v>4060131002</v>
      </c>
      <c r="K12" s="52">
        <f t="shared" si="1"/>
        <v>14</v>
      </c>
      <c r="L12" s="52">
        <f t="shared" si="2"/>
        <v>27</v>
      </c>
      <c r="M12" s="52">
        <f t="shared" si="3"/>
        <v>35.5</v>
      </c>
      <c r="N12" s="52">
        <f t="shared" si="0"/>
        <v>23</v>
      </c>
      <c r="O12" s="52">
        <f t="shared" si="4"/>
        <v>35.5</v>
      </c>
      <c r="P12" s="52">
        <f t="shared" si="5"/>
        <v>23</v>
      </c>
      <c r="Q12" s="52">
        <f t="shared" si="6"/>
        <v>22</v>
      </c>
      <c r="R12" s="52">
        <f t="shared" si="7"/>
        <v>0</v>
      </c>
      <c r="S12" s="52" t="str">
        <f t="shared" si="8"/>
        <v>sim</v>
      </c>
      <c r="T12" s="52">
        <v>27</v>
      </c>
      <c r="U12" s="53">
        <v>261463.08059999999</v>
      </c>
      <c r="V12" s="53">
        <v>9683.8178000000007</v>
      </c>
      <c r="W12" s="176" t="str">
        <f t="shared" si="9"/>
        <v>NÃO</v>
      </c>
      <c r="X12" s="118">
        <f t="shared" si="10"/>
        <v>87154.36020000001</v>
      </c>
      <c r="Y12" s="118" t="str">
        <f t="shared" si="15"/>
        <v>SIM</v>
      </c>
      <c r="Z12" s="118">
        <f t="shared" si="12"/>
        <v>87154.36020000001</v>
      </c>
      <c r="AA12" s="118">
        <f t="shared" si="13"/>
        <v>87154.36020000001</v>
      </c>
      <c r="AB12" s="118">
        <f t="shared" si="14"/>
        <v>87154.36020000001</v>
      </c>
    </row>
    <row r="13" spans="1:28" x14ac:dyDescent="0.25">
      <c r="A13" s="176" t="s">
        <v>276</v>
      </c>
      <c r="B13" s="51" t="s">
        <v>12</v>
      </c>
      <c r="C13" s="51" t="s">
        <v>31</v>
      </c>
      <c r="D13" s="51" t="s">
        <v>234</v>
      </c>
      <c r="E13" s="51" t="s">
        <v>268</v>
      </c>
      <c r="F13" s="52">
        <v>0</v>
      </c>
      <c r="G13" s="53">
        <v>0</v>
      </c>
      <c r="H13" s="52">
        <v>8</v>
      </c>
      <c r="I13" s="53">
        <v>50295.44</v>
      </c>
      <c r="J13" s="121">
        <v>4060131002</v>
      </c>
      <c r="K13" s="52">
        <f t="shared" si="1"/>
        <v>0</v>
      </c>
      <c r="L13" s="52">
        <f t="shared" si="2"/>
        <v>0</v>
      </c>
      <c r="M13" s="52">
        <f t="shared" si="3"/>
        <v>35.5</v>
      </c>
      <c r="N13" s="52">
        <f t="shared" si="0"/>
        <v>23</v>
      </c>
      <c r="O13" s="52">
        <f t="shared" si="4"/>
        <v>13.5</v>
      </c>
      <c r="P13" s="52">
        <f t="shared" si="5"/>
        <v>9</v>
      </c>
      <c r="Q13" s="52">
        <f t="shared" si="6"/>
        <v>0</v>
      </c>
      <c r="R13" s="52">
        <f t="shared" si="7"/>
        <v>0</v>
      </c>
      <c r="S13" s="52" t="str">
        <f t="shared" si="8"/>
        <v xml:space="preserve"> </v>
      </c>
      <c r="T13" s="52">
        <v>0</v>
      </c>
      <c r="U13" s="53">
        <v>0</v>
      </c>
      <c r="V13" s="53">
        <v>9682.3176000000003</v>
      </c>
      <c r="W13" s="176" t="str">
        <f t="shared" si="9"/>
        <v/>
      </c>
      <c r="X13" s="118">
        <f t="shared" si="10"/>
        <v>-77458.540800000002</v>
      </c>
      <c r="Y13" s="118" t="str">
        <f t="shared" si="15"/>
        <v>NÃO</v>
      </c>
      <c r="Z13" s="118">
        <f t="shared" si="12"/>
        <v>-50295.44</v>
      </c>
      <c r="AA13" s="118">
        <f t="shared" si="13"/>
        <v>-77458.540800000002</v>
      </c>
      <c r="AB13" s="118">
        <f t="shared" si="14"/>
        <v>-50295.44</v>
      </c>
    </row>
    <row r="14" spans="1:28" ht="30" x14ac:dyDescent="0.25">
      <c r="A14" s="176" t="s">
        <v>276</v>
      </c>
      <c r="B14" s="51" t="s">
        <v>12</v>
      </c>
      <c r="C14" s="51" t="s">
        <v>31</v>
      </c>
      <c r="D14" s="51" t="s">
        <v>234</v>
      </c>
      <c r="E14" s="51" t="s">
        <v>264</v>
      </c>
      <c r="F14" s="52">
        <v>5.5</v>
      </c>
      <c r="G14" s="53">
        <v>46605.136200000001</v>
      </c>
      <c r="H14" s="52">
        <v>9</v>
      </c>
      <c r="I14" s="53">
        <v>88185.89</v>
      </c>
      <c r="J14" s="121">
        <v>4060131002</v>
      </c>
      <c r="K14" s="52">
        <f t="shared" si="1"/>
        <v>9</v>
      </c>
      <c r="L14" s="52">
        <f t="shared" si="2"/>
        <v>6.4999999999999991</v>
      </c>
      <c r="M14" s="52">
        <f t="shared" si="3"/>
        <v>35.5</v>
      </c>
      <c r="N14" s="52">
        <f t="shared" si="0"/>
        <v>23</v>
      </c>
      <c r="O14" s="52">
        <f t="shared" si="4"/>
        <v>13.5</v>
      </c>
      <c r="P14" s="52">
        <f t="shared" si="5"/>
        <v>9</v>
      </c>
      <c r="Q14" s="52">
        <f t="shared" si="6"/>
        <v>14</v>
      </c>
      <c r="R14" s="52">
        <f t="shared" si="7"/>
        <v>0</v>
      </c>
      <c r="S14" s="52" t="str">
        <f t="shared" si="8"/>
        <v>não</v>
      </c>
      <c r="T14" s="52">
        <v>6.4999999999999991</v>
      </c>
      <c r="U14" s="53">
        <v>55078.796999999999</v>
      </c>
      <c r="V14" s="53">
        <v>8473.6610999999994</v>
      </c>
      <c r="W14" s="176" t="str">
        <f t="shared" si="9"/>
        <v>NÃO</v>
      </c>
      <c r="X14" s="118">
        <f t="shared" si="10"/>
        <v>-29657.813849999999</v>
      </c>
      <c r="Y14" s="118" t="str">
        <f t="shared" si="15"/>
        <v>SIM</v>
      </c>
      <c r="Z14" s="118">
        <f t="shared" si="12"/>
        <v>-29657.813849999999</v>
      </c>
      <c r="AA14" s="118">
        <f t="shared" si="13"/>
        <v>-29657.813849999999</v>
      </c>
      <c r="AB14" s="118">
        <f t="shared" si="14"/>
        <v>-29657.813849999999</v>
      </c>
    </row>
    <row r="15" spans="1:28" x14ac:dyDescent="0.25">
      <c r="A15" s="176" t="s">
        <v>276</v>
      </c>
      <c r="B15" s="51" t="s">
        <v>12</v>
      </c>
      <c r="C15" s="51" t="s">
        <v>31</v>
      </c>
      <c r="D15" s="51" t="s">
        <v>234</v>
      </c>
      <c r="E15" s="51" t="s">
        <v>254</v>
      </c>
      <c r="F15" s="52">
        <v>1.5</v>
      </c>
      <c r="G15" s="53">
        <v>20829.211800000001</v>
      </c>
      <c r="H15" s="52">
        <v>0</v>
      </c>
      <c r="I15" s="53">
        <v>0</v>
      </c>
      <c r="J15" s="121">
        <v>4060131002</v>
      </c>
      <c r="K15" s="52">
        <f t="shared" si="1"/>
        <v>0</v>
      </c>
      <c r="L15" s="52">
        <f t="shared" si="2"/>
        <v>0</v>
      </c>
      <c r="M15" s="52">
        <f t="shared" si="3"/>
        <v>35.5</v>
      </c>
      <c r="N15" s="52">
        <f t="shared" si="0"/>
        <v>23</v>
      </c>
      <c r="O15" s="52">
        <f t="shared" si="4"/>
        <v>-0.5</v>
      </c>
      <c r="P15" s="52">
        <f t="shared" si="5"/>
        <v>0</v>
      </c>
      <c r="Q15" s="52">
        <f t="shared" si="6"/>
        <v>0</v>
      </c>
      <c r="R15" s="52">
        <f t="shared" si="7"/>
        <v>0</v>
      </c>
      <c r="S15" s="52" t="str">
        <f t="shared" si="8"/>
        <v xml:space="preserve"> </v>
      </c>
      <c r="T15" s="52">
        <v>1.9999999999999998</v>
      </c>
      <c r="U15" s="53">
        <v>27772.282800000001</v>
      </c>
      <c r="V15" s="53">
        <v>13886.141299999999</v>
      </c>
      <c r="W15" s="176" t="str">
        <f t="shared" si="9"/>
        <v>NÃO</v>
      </c>
      <c r="X15" s="118">
        <f t="shared" si="10"/>
        <v>20829.211949999997</v>
      </c>
      <c r="Y15" s="118"/>
      <c r="Z15" s="118">
        <f t="shared" si="12"/>
        <v>20829.211949999997</v>
      </c>
      <c r="AA15" s="118">
        <f t="shared" si="13"/>
        <v>20829.211949999997</v>
      </c>
      <c r="AB15" s="118">
        <f t="shared" si="14"/>
        <v>20829.211949999997</v>
      </c>
    </row>
    <row r="16" spans="1:28" x14ac:dyDescent="0.25">
      <c r="A16" s="176" t="s">
        <v>276</v>
      </c>
      <c r="B16" s="51" t="s">
        <v>12</v>
      </c>
      <c r="C16" s="51" t="s">
        <v>31</v>
      </c>
      <c r="D16" s="51" t="s">
        <v>234</v>
      </c>
      <c r="E16" s="51" t="s">
        <v>256</v>
      </c>
      <c r="F16" s="52">
        <v>0</v>
      </c>
      <c r="G16" s="53">
        <v>0</v>
      </c>
      <c r="H16" s="52">
        <v>4</v>
      </c>
      <c r="I16" s="53">
        <v>39975.910000000003</v>
      </c>
      <c r="J16" s="121">
        <v>4060131002</v>
      </c>
      <c r="K16" s="52">
        <f t="shared" si="1"/>
        <v>0</v>
      </c>
      <c r="L16" s="52">
        <f t="shared" si="2"/>
        <v>0</v>
      </c>
      <c r="M16" s="52">
        <f t="shared" si="3"/>
        <v>35.5</v>
      </c>
      <c r="N16" s="52">
        <f t="shared" si="0"/>
        <v>23</v>
      </c>
      <c r="O16" s="52">
        <f t="shared" si="4"/>
        <v>-0.5</v>
      </c>
      <c r="P16" s="52">
        <f t="shared" si="5"/>
        <v>0</v>
      </c>
      <c r="Q16" s="52">
        <f t="shared" si="6"/>
        <v>0</v>
      </c>
      <c r="R16" s="52">
        <f t="shared" si="7"/>
        <v>0</v>
      </c>
      <c r="S16" s="52" t="str">
        <f t="shared" si="8"/>
        <v xml:space="preserve"> </v>
      </c>
      <c r="T16" s="52">
        <v>0</v>
      </c>
      <c r="U16" s="53">
        <v>0</v>
      </c>
      <c r="V16" s="53">
        <v>9181.6762999999992</v>
      </c>
      <c r="W16" s="176" t="str">
        <f t="shared" si="9"/>
        <v/>
      </c>
      <c r="X16" s="118">
        <f t="shared" si="10"/>
        <v>-36726.705199999997</v>
      </c>
      <c r="Y16" s="118" t="str">
        <f t="shared" ref="Y16:Y23" si="16">IF(I16&gt;(H16*V16),"SIM","NÃO")</f>
        <v>SIM</v>
      </c>
      <c r="Z16" s="118">
        <f t="shared" si="12"/>
        <v>-36726.705199999997</v>
      </c>
      <c r="AA16" s="118">
        <f t="shared" si="13"/>
        <v>-36726.705199999997</v>
      </c>
      <c r="AB16" s="118">
        <f t="shared" si="14"/>
        <v>-36726.705199999997</v>
      </c>
    </row>
    <row r="17" spans="1:29" x14ac:dyDescent="0.25">
      <c r="A17" s="176" t="s">
        <v>276</v>
      </c>
      <c r="B17" s="51" t="s">
        <v>12</v>
      </c>
      <c r="C17" s="51" t="s">
        <v>23</v>
      </c>
      <c r="D17" s="51" t="s">
        <v>236</v>
      </c>
      <c r="E17" s="51" t="s">
        <v>265</v>
      </c>
      <c r="F17" s="52">
        <v>36.5</v>
      </c>
      <c r="G17" s="53">
        <v>346865.18699999998</v>
      </c>
      <c r="H17" s="52">
        <v>48</v>
      </c>
      <c r="I17" s="53">
        <v>464290.57</v>
      </c>
      <c r="J17" s="121">
        <v>4060131003</v>
      </c>
      <c r="K17" s="52">
        <f t="shared" si="1"/>
        <v>48</v>
      </c>
      <c r="L17" s="52">
        <f t="shared" si="2"/>
        <v>43</v>
      </c>
      <c r="M17" s="52">
        <f t="shared" si="3"/>
        <v>45.5</v>
      </c>
      <c r="N17" s="52">
        <f t="shared" si="0"/>
        <v>49</v>
      </c>
      <c r="O17" s="52">
        <f t="shared" si="4"/>
        <v>45.5</v>
      </c>
      <c r="P17" s="52">
        <f t="shared" si="5"/>
        <v>49</v>
      </c>
      <c r="Q17" s="52">
        <f t="shared" si="6"/>
        <v>45</v>
      </c>
      <c r="R17" s="52">
        <f t="shared" si="7"/>
        <v>0</v>
      </c>
      <c r="S17" s="52" t="str">
        <f t="shared" si="8"/>
        <v>não</v>
      </c>
      <c r="T17" s="52">
        <v>43</v>
      </c>
      <c r="U17" s="53">
        <v>408635.69939999998</v>
      </c>
      <c r="V17" s="53">
        <v>9503.1558000000005</v>
      </c>
      <c r="W17" s="176" t="str">
        <f t="shared" si="9"/>
        <v>SIM</v>
      </c>
      <c r="X17" s="118">
        <f t="shared" si="10"/>
        <v>-80776.824300000007</v>
      </c>
      <c r="Y17" s="118" t="str">
        <f>IF(I17&gt;(H17*V17),"SIM","NÃO")</f>
        <v>SIM</v>
      </c>
      <c r="Z17" s="118">
        <f t="shared" si="12"/>
        <v>-80776.824300000007</v>
      </c>
      <c r="AA17" s="118">
        <f t="shared" si="13"/>
        <v>-109286.2917</v>
      </c>
      <c r="AB17" s="118">
        <f t="shared" si="14"/>
        <v>-109286.2917</v>
      </c>
    </row>
    <row r="18" spans="1:29" x14ac:dyDescent="0.25">
      <c r="A18" s="176" t="s">
        <v>276</v>
      </c>
      <c r="B18" s="51" t="s">
        <v>12</v>
      </c>
      <c r="C18" s="51" t="s">
        <v>23</v>
      </c>
      <c r="D18" s="51" t="s">
        <v>236</v>
      </c>
      <c r="E18" s="51" t="s">
        <v>268</v>
      </c>
      <c r="F18" s="52">
        <v>0</v>
      </c>
      <c r="G18" s="53">
        <v>0</v>
      </c>
      <c r="H18" s="52">
        <v>2</v>
      </c>
      <c r="I18" s="53">
        <v>12980.46</v>
      </c>
      <c r="J18" s="121">
        <v>4060131003</v>
      </c>
      <c r="K18" s="52">
        <f t="shared" si="1"/>
        <v>0</v>
      </c>
      <c r="L18" s="52">
        <f t="shared" si="2"/>
        <v>0</v>
      </c>
      <c r="M18" s="52">
        <f t="shared" si="3"/>
        <v>45.5</v>
      </c>
      <c r="N18" s="52">
        <f t="shared" si="0"/>
        <v>49</v>
      </c>
      <c r="O18" s="52">
        <f t="shared" si="4"/>
        <v>0.5</v>
      </c>
      <c r="P18" s="52">
        <f t="shared" si="5"/>
        <v>1</v>
      </c>
      <c r="Q18" s="52">
        <f t="shared" si="6"/>
        <v>0</v>
      </c>
      <c r="R18" s="52">
        <f t="shared" si="7"/>
        <v>0</v>
      </c>
      <c r="S18" s="52" t="str">
        <f t="shared" si="8"/>
        <v xml:space="preserve"> </v>
      </c>
      <c r="T18" s="52">
        <v>0</v>
      </c>
      <c r="U18" s="53">
        <v>0</v>
      </c>
      <c r="V18" s="53">
        <v>9682.3176000000003</v>
      </c>
      <c r="W18" s="176" t="str">
        <f t="shared" si="9"/>
        <v/>
      </c>
      <c r="X18" s="118">
        <f t="shared" si="10"/>
        <v>-19364.635200000001</v>
      </c>
      <c r="Y18" s="118" t="str">
        <f t="shared" si="16"/>
        <v>NÃO</v>
      </c>
      <c r="Z18" s="118">
        <f t="shared" si="12"/>
        <v>-12980.46</v>
      </c>
      <c r="AA18" s="118">
        <f t="shared" si="13"/>
        <v>-19364.635200000001</v>
      </c>
      <c r="AB18" s="118">
        <f t="shared" si="14"/>
        <v>-12980.46</v>
      </c>
    </row>
    <row r="19" spans="1:29" x14ac:dyDescent="0.25">
      <c r="A19" s="176" t="s">
        <v>276</v>
      </c>
      <c r="B19" s="51" t="s">
        <v>12</v>
      </c>
      <c r="C19" s="51" t="s">
        <v>23</v>
      </c>
      <c r="D19" s="51" t="s">
        <v>236</v>
      </c>
      <c r="E19" s="51" t="s">
        <v>254</v>
      </c>
      <c r="F19" s="52">
        <v>1.9999999999999998</v>
      </c>
      <c r="G19" s="53">
        <v>27772.282800000001</v>
      </c>
      <c r="H19" s="52">
        <v>1</v>
      </c>
      <c r="I19" s="53">
        <v>37949.03</v>
      </c>
      <c r="J19" s="121">
        <v>4060131003</v>
      </c>
      <c r="K19" s="52">
        <f t="shared" si="1"/>
        <v>1</v>
      </c>
      <c r="L19" s="52">
        <f t="shared" si="2"/>
        <v>2.5</v>
      </c>
      <c r="M19" s="52">
        <f t="shared" si="3"/>
        <v>45.5</v>
      </c>
      <c r="N19" s="52">
        <f t="shared" si="0"/>
        <v>49</v>
      </c>
      <c r="O19" s="52">
        <f t="shared" si="4"/>
        <v>0.5</v>
      </c>
      <c r="P19" s="52">
        <f t="shared" si="5"/>
        <v>1</v>
      </c>
      <c r="Q19" s="52">
        <f t="shared" si="6"/>
        <v>1</v>
      </c>
      <c r="R19" s="52">
        <f t="shared" si="7"/>
        <v>0</v>
      </c>
      <c r="S19" s="52" t="str">
        <f t="shared" si="8"/>
        <v>sim</v>
      </c>
      <c r="T19" s="52">
        <v>2.5</v>
      </c>
      <c r="U19" s="53">
        <v>34715.353199999998</v>
      </c>
      <c r="V19" s="53">
        <v>13886.141299999999</v>
      </c>
      <c r="W19" s="176" t="str">
        <f t="shared" si="9"/>
        <v>NÃO</v>
      </c>
      <c r="X19" s="118">
        <f t="shared" si="10"/>
        <v>13886.141299999996</v>
      </c>
      <c r="Y19" s="118" t="str">
        <f t="shared" si="16"/>
        <v>SIM</v>
      </c>
      <c r="Z19" s="118">
        <f t="shared" si="12"/>
        <v>13886.141299999996</v>
      </c>
      <c r="AA19" s="118">
        <f t="shared" si="13"/>
        <v>13886.141299999996</v>
      </c>
      <c r="AB19" s="118">
        <f t="shared" si="14"/>
        <v>13886.141299999996</v>
      </c>
    </row>
    <row r="20" spans="1:29" x14ac:dyDescent="0.25">
      <c r="A20" s="176" t="s">
        <v>276</v>
      </c>
      <c r="B20" s="51" t="s">
        <v>12</v>
      </c>
      <c r="C20" s="51" t="s">
        <v>26</v>
      </c>
      <c r="D20" s="51" t="s">
        <v>239</v>
      </c>
      <c r="E20" s="51" t="s">
        <v>250</v>
      </c>
      <c r="F20" s="52">
        <v>6.4999999999999991</v>
      </c>
      <c r="G20" s="53">
        <v>74813.464200000002</v>
      </c>
      <c r="H20" s="52">
        <v>1</v>
      </c>
      <c r="I20" s="53">
        <v>5978.4</v>
      </c>
      <c r="J20" s="121">
        <v>4060131004</v>
      </c>
      <c r="K20" s="52">
        <f t="shared" si="1"/>
        <v>1</v>
      </c>
      <c r="L20" s="52">
        <f t="shared" si="2"/>
        <v>7.5</v>
      </c>
      <c r="M20" s="52">
        <f t="shared" si="3"/>
        <v>39.5</v>
      </c>
      <c r="N20" s="52">
        <f t="shared" si="0"/>
        <v>33</v>
      </c>
      <c r="O20" s="52">
        <f t="shared" si="4"/>
        <v>39.5</v>
      </c>
      <c r="P20" s="52">
        <f t="shared" si="5"/>
        <v>33</v>
      </c>
      <c r="Q20" s="52">
        <f t="shared" si="6"/>
        <v>1</v>
      </c>
      <c r="R20" s="52">
        <f t="shared" si="7"/>
        <v>0</v>
      </c>
      <c r="S20" s="52" t="str">
        <f t="shared" si="8"/>
        <v>sim</v>
      </c>
      <c r="T20" s="52">
        <v>7.5</v>
      </c>
      <c r="U20" s="53">
        <v>86323.227599999998</v>
      </c>
      <c r="V20" s="53">
        <v>11509.7637</v>
      </c>
      <c r="W20" s="176" t="str">
        <f t="shared" si="9"/>
        <v>NÃO</v>
      </c>
      <c r="X20" s="118">
        <f t="shared" si="10"/>
        <v>63303.700349999985</v>
      </c>
      <c r="Y20" s="118" t="str">
        <f t="shared" si="16"/>
        <v>NÃO</v>
      </c>
      <c r="Z20" s="118">
        <f t="shared" si="12"/>
        <v>63303.700349999985</v>
      </c>
      <c r="AA20" s="118">
        <f t="shared" si="13"/>
        <v>63303.700349999985</v>
      </c>
      <c r="AB20" s="118">
        <f t="shared" si="14"/>
        <v>63303.700349999985</v>
      </c>
      <c r="AC20" s="136"/>
    </row>
    <row r="21" spans="1:29" x14ac:dyDescent="0.25">
      <c r="A21" s="176" t="s">
        <v>276</v>
      </c>
      <c r="B21" s="51" t="s">
        <v>12</v>
      </c>
      <c r="C21" s="51" t="s">
        <v>26</v>
      </c>
      <c r="D21" s="51" t="s">
        <v>239</v>
      </c>
      <c r="E21" s="51" t="s">
        <v>265</v>
      </c>
      <c r="F21" s="52">
        <v>0</v>
      </c>
      <c r="G21" s="53">
        <v>0</v>
      </c>
      <c r="H21" s="52">
        <v>2</v>
      </c>
      <c r="I21" s="53">
        <v>22600.61</v>
      </c>
      <c r="J21" s="121">
        <v>4060131004</v>
      </c>
      <c r="K21" s="52">
        <f t="shared" si="1"/>
        <v>0</v>
      </c>
      <c r="L21" s="52">
        <f t="shared" si="2"/>
        <v>0</v>
      </c>
      <c r="M21" s="52">
        <f t="shared" si="3"/>
        <v>39.5</v>
      </c>
      <c r="N21" s="52">
        <f t="shared" si="0"/>
        <v>33</v>
      </c>
      <c r="O21" s="52">
        <f t="shared" si="4"/>
        <v>38.5</v>
      </c>
      <c r="P21" s="52">
        <f t="shared" si="5"/>
        <v>32</v>
      </c>
      <c r="Q21" s="52">
        <f t="shared" si="6"/>
        <v>0</v>
      </c>
      <c r="R21" s="52">
        <f t="shared" si="7"/>
        <v>0</v>
      </c>
      <c r="S21" s="52" t="str">
        <f t="shared" si="8"/>
        <v xml:space="preserve"> </v>
      </c>
      <c r="T21" s="52">
        <v>0</v>
      </c>
      <c r="U21" s="53">
        <v>0</v>
      </c>
      <c r="V21" s="53">
        <v>9503.1558000000005</v>
      </c>
      <c r="W21" s="176" t="str">
        <f t="shared" si="9"/>
        <v/>
      </c>
      <c r="X21" s="118">
        <f t="shared" si="10"/>
        <v>-19006.311600000001</v>
      </c>
      <c r="Y21" s="118" t="str">
        <f t="shared" si="16"/>
        <v>SIM</v>
      </c>
      <c r="Z21" s="118">
        <f t="shared" si="12"/>
        <v>-19006.311600000001</v>
      </c>
      <c r="AA21" s="118">
        <f t="shared" si="13"/>
        <v>-19006.311600000001</v>
      </c>
      <c r="AB21" s="118">
        <f t="shared" si="14"/>
        <v>-19006.311600000001</v>
      </c>
    </row>
    <row r="22" spans="1:29" x14ac:dyDescent="0.25">
      <c r="A22" s="176" t="s">
        <v>276</v>
      </c>
      <c r="B22" s="51" t="s">
        <v>12</v>
      </c>
      <c r="C22" s="51" t="s">
        <v>26</v>
      </c>
      <c r="D22" s="51" t="s">
        <v>239</v>
      </c>
      <c r="E22" s="51" t="s">
        <v>266</v>
      </c>
      <c r="F22" s="52">
        <v>0</v>
      </c>
      <c r="G22" s="53">
        <v>0</v>
      </c>
      <c r="H22" s="52">
        <v>2</v>
      </c>
      <c r="I22" s="53">
        <v>19838.939999999999</v>
      </c>
      <c r="J22" s="121">
        <v>4060131004</v>
      </c>
      <c r="K22" s="52">
        <f t="shared" si="1"/>
        <v>0</v>
      </c>
      <c r="L22" s="52">
        <f t="shared" si="2"/>
        <v>0</v>
      </c>
      <c r="M22" s="52">
        <f t="shared" si="3"/>
        <v>39.5</v>
      </c>
      <c r="N22" s="52">
        <f t="shared" si="0"/>
        <v>33</v>
      </c>
      <c r="O22" s="52">
        <f t="shared" si="4"/>
        <v>38.5</v>
      </c>
      <c r="P22" s="52">
        <f t="shared" si="5"/>
        <v>32</v>
      </c>
      <c r="Q22" s="52">
        <f t="shared" si="6"/>
        <v>0</v>
      </c>
      <c r="R22" s="52">
        <f t="shared" si="7"/>
        <v>0</v>
      </c>
      <c r="S22" s="52" t="str">
        <f t="shared" si="8"/>
        <v xml:space="preserve"> </v>
      </c>
      <c r="T22" s="52">
        <v>0</v>
      </c>
      <c r="U22" s="53">
        <v>0</v>
      </c>
      <c r="V22" s="53">
        <v>9683.8178000000007</v>
      </c>
      <c r="W22" s="176" t="str">
        <f t="shared" si="9"/>
        <v/>
      </c>
      <c r="X22" s="118">
        <f t="shared" si="10"/>
        <v>-19367.635600000001</v>
      </c>
      <c r="Y22" s="118" t="str">
        <f t="shared" si="16"/>
        <v>SIM</v>
      </c>
      <c r="Z22" s="118">
        <f t="shared" si="12"/>
        <v>-19367.635600000001</v>
      </c>
      <c r="AA22" s="118">
        <f t="shared" si="13"/>
        <v>-19367.635600000001</v>
      </c>
      <c r="AB22" s="118">
        <f t="shared" si="14"/>
        <v>-19367.635600000001</v>
      </c>
    </row>
    <row r="23" spans="1:29" ht="30" x14ac:dyDescent="0.25">
      <c r="A23" s="176" t="s">
        <v>276</v>
      </c>
      <c r="B23" s="51" t="s">
        <v>12</v>
      </c>
      <c r="C23" s="51" t="s">
        <v>26</v>
      </c>
      <c r="D23" s="51" t="s">
        <v>239</v>
      </c>
      <c r="E23" s="51" t="s">
        <v>264</v>
      </c>
      <c r="F23" s="52">
        <v>0</v>
      </c>
      <c r="G23" s="53">
        <v>0</v>
      </c>
      <c r="H23" s="52">
        <v>1</v>
      </c>
      <c r="I23" s="53">
        <v>8566.1</v>
      </c>
      <c r="J23" s="121">
        <v>4060131004</v>
      </c>
      <c r="K23" s="52">
        <f t="shared" si="1"/>
        <v>0</v>
      </c>
      <c r="L23" s="52">
        <f t="shared" si="2"/>
        <v>0</v>
      </c>
      <c r="M23" s="52">
        <f t="shared" si="3"/>
        <v>39.5</v>
      </c>
      <c r="N23" s="52">
        <f t="shared" si="0"/>
        <v>33</v>
      </c>
      <c r="O23" s="52">
        <f t="shared" si="4"/>
        <v>38.5</v>
      </c>
      <c r="P23" s="52">
        <f t="shared" si="5"/>
        <v>32</v>
      </c>
      <c r="Q23" s="52">
        <f t="shared" si="6"/>
        <v>0</v>
      </c>
      <c r="R23" s="52">
        <f t="shared" si="7"/>
        <v>0</v>
      </c>
      <c r="S23" s="52" t="str">
        <f t="shared" si="8"/>
        <v xml:space="preserve"> </v>
      </c>
      <c r="T23" s="52">
        <v>0</v>
      </c>
      <c r="U23" s="53">
        <v>0</v>
      </c>
      <c r="V23" s="53">
        <v>8473.6610999999994</v>
      </c>
      <c r="W23" s="176" t="str">
        <f t="shared" si="9"/>
        <v/>
      </c>
      <c r="X23" s="118">
        <f t="shared" si="10"/>
        <v>-8473.6610999999994</v>
      </c>
      <c r="Y23" s="118" t="str">
        <f t="shared" si="16"/>
        <v>SIM</v>
      </c>
      <c r="Z23" s="118">
        <f t="shared" si="12"/>
        <v>-8473.6610999999994</v>
      </c>
      <c r="AA23" s="118">
        <f t="shared" si="13"/>
        <v>-8473.6610999999994</v>
      </c>
      <c r="AB23" s="118">
        <f t="shared" si="14"/>
        <v>-8473.6610999999994</v>
      </c>
    </row>
    <row r="24" spans="1:29" x14ac:dyDescent="0.25">
      <c r="A24" s="176" t="s">
        <v>276</v>
      </c>
      <c r="B24" s="51" t="s">
        <v>12</v>
      </c>
      <c r="C24" s="51" t="s">
        <v>26</v>
      </c>
      <c r="D24" s="51" t="s">
        <v>239</v>
      </c>
      <c r="E24" s="51" t="s">
        <v>254</v>
      </c>
      <c r="F24" s="52">
        <v>1.5</v>
      </c>
      <c r="G24" s="53">
        <v>20829.211800000001</v>
      </c>
      <c r="H24" s="52">
        <v>0</v>
      </c>
      <c r="I24" s="53">
        <v>0</v>
      </c>
      <c r="J24" s="121">
        <v>4060131004</v>
      </c>
      <c r="K24" s="52">
        <f t="shared" si="1"/>
        <v>0</v>
      </c>
      <c r="L24" s="52">
        <f t="shared" si="2"/>
        <v>0</v>
      </c>
      <c r="M24" s="52">
        <f t="shared" si="3"/>
        <v>39.5</v>
      </c>
      <c r="N24" s="52">
        <f t="shared" si="0"/>
        <v>33</v>
      </c>
      <c r="O24" s="52">
        <f t="shared" si="4"/>
        <v>38.5</v>
      </c>
      <c r="P24" s="52">
        <f t="shared" si="5"/>
        <v>32</v>
      </c>
      <c r="Q24" s="52">
        <f t="shared" si="6"/>
        <v>0</v>
      </c>
      <c r="R24" s="52">
        <f t="shared" si="7"/>
        <v>0</v>
      </c>
      <c r="S24" s="52" t="str">
        <f t="shared" si="8"/>
        <v xml:space="preserve"> </v>
      </c>
      <c r="T24" s="52">
        <v>1.9999999999999998</v>
      </c>
      <c r="U24" s="53">
        <v>27772.282800000001</v>
      </c>
      <c r="V24" s="53">
        <v>13886.141299999999</v>
      </c>
      <c r="W24" s="176" t="str">
        <f t="shared" si="9"/>
        <v>NÃO</v>
      </c>
      <c r="X24" s="118">
        <f t="shared" si="10"/>
        <v>20829.211949999997</v>
      </c>
      <c r="Y24" s="118"/>
      <c r="Z24" s="118">
        <f t="shared" si="12"/>
        <v>20829.211949999997</v>
      </c>
      <c r="AA24" s="118">
        <f t="shared" si="13"/>
        <v>20829.211949999997</v>
      </c>
      <c r="AB24" s="118">
        <f t="shared" si="14"/>
        <v>20829.211949999997</v>
      </c>
    </row>
    <row r="25" spans="1:29" x14ac:dyDescent="0.25">
      <c r="A25" s="176" t="s">
        <v>276</v>
      </c>
      <c r="B25" s="51" t="s">
        <v>12</v>
      </c>
      <c r="C25" s="51" t="s">
        <v>26</v>
      </c>
      <c r="D25" s="51" t="s">
        <v>239</v>
      </c>
      <c r="E25" s="51" t="s">
        <v>256</v>
      </c>
      <c r="F25" s="52">
        <v>25.5</v>
      </c>
      <c r="G25" s="53">
        <v>234132.7458</v>
      </c>
      <c r="H25" s="52">
        <v>32</v>
      </c>
      <c r="I25" s="53">
        <v>278507.26</v>
      </c>
      <c r="J25" s="121">
        <v>4060131004</v>
      </c>
      <c r="K25" s="52">
        <f t="shared" si="1"/>
        <v>32</v>
      </c>
      <c r="L25" s="52">
        <f t="shared" si="2"/>
        <v>30</v>
      </c>
      <c r="M25" s="52">
        <f t="shared" si="3"/>
        <v>39.5</v>
      </c>
      <c r="N25" s="52">
        <f t="shared" si="0"/>
        <v>33</v>
      </c>
      <c r="O25" s="52">
        <f t="shared" si="4"/>
        <v>38.5</v>
      </c>
      <c r="P25" s="52">
        <f t="shared" si="5"/>
        <v>32</v>
      </c>
      <c r="Q25" s="52">
        <f t="shared" si="6"/>
        <v>39</v>
      </c>
      <c r="R25" s="52">
        <f t="shared" si="7"/>
        <v>0</v>
      </c>
      <c r="S25" s="52" t="str">
        <f t="shared" si="8"/>
        <v>não</v>
      </c>
      <c r="T25" s="52">
        <v>30</v>
      </c>
      <c r="U25" s="53">
        <v>275450.28899999999</v>
      </c>
      <c r="V25" s="53">
        <v>9181.6762999999992</v>
      </c>
      <c r="W25" s="176" t="str">
        <f t="shared" si="9"/>
        <v>NÃO</v>
      </c>
      <c r="X25" s="118">
        <f t="shared" si="10"/>
        <v>-59680.895949999991</v>
      </c>
      <c r="Y25" s="118" t="str">
        <f>IF(I25&gt;(H25*V25),"SIM","NÃO")</f>
        <v>NÃO</v>
      </c>
      <c r="Z25" s="118">
        <f t="shared" si="12"/>
        <v>-56571.787187499998</v>
      </c>
      <c r="AA25" s="118">
        <f t="shared" si="13"/>
        <v>-59680.895949999991</v>
      </c>
      <c r="AB25" s="118">
        <f t="shared" si="14"/>
        <v>-56571.787187499998</v>
      </c>
    </row>
    <row r="26" spans="1:29" x14ac:dyDescent="0.25">
      <c r="A26" s="176" t="s">
        <v>276</v>
      </c>
      <c r="B26" s="51" t="s">
        <v>12</v>
      </c>
      <c r="C26" s="51" t="s">
        <v>13</v>
      </c>
      <c r="D26" s="51" t="s">
        <v>232</v>
      </c>
      <c r="E26" s="51" t="s">
        <v>250</v>
      </c>
      <c r="F26" s="52">
        <v>0</v>
      </c>
      <c r="G26" s="53">
        <v>0</v>
      </c>
      <c r="H26" s="52">
        <v>3</v>
      </c>
      <c r="I26" s="53">
        <v>70975.19</v>
      </c>
      <c r="J26" s="121">
        <v>4060131005</v>
      </c>
      <c r="K26" s="52">
        <f t="shared" si="1"/>
        <v>0</v>
      </c>
      <c r="L26" s="52">
        <f t="shared" si="2"/>
        <v>0</v>
      </c>
      <c r="M26" s="52">
        <f t="shared" si="3"/>
        <v>63.500000000000007</v>
      </c>
      <c r="N26" s="52">
        <f t="shared" si="0"/>
        <v>18</v>
      </c>
      <c r="O26" s="52">
        <f t="shared" si="4"/>
        <v>63.500000000000007</v>
      </c>
      <c r="P26" s="52">
        <f t="shared" si="5"/>
        <v>18</v>
      </c>
      <c r="Q26" s="52">
        <f t="shared" si="6"/>
        <v>0</v>
      </c>
      <c r="R26" s="52">
        <f t="shared" si="7"/>
        <v>0</v>
      </c>
      <c r="S26" s="52" t="str">
        <f t="shared" si="8"/>
        <v xml:space="preserve"> </v>
      </c>
      <c r="T26" s="52">
        <v>0</v>
      </c>
      <c r="U26" s="53">
        <v>0</v>
      </c>
      <c r="V26" s="53">
        <v>11509.7637</v>
      </c>
      <c r="W26" s="176" t="str">
        <f t="shared" si="9"/>
        <v/>
      </c>
      <c r="X26" s="118">
        <f t="shared" si="10"/>
        <v>-34529.291100000002</v>
      </c>
      <c r="Y26" s="118" t="str">
        <f>IF(I26&gt;(H26*V26),"SIM","NÃO")</f>
        <v>SIM</v>
      </c>
      <c r="Z26" s="118">
        <f t="shared" si="12"/>
        <v>-34529.291100000002</v>
      </c>
      <c r="AA26" s="118">
        <f t="shared" si="13"/>
        <v>-34529.291100000002</v>
      </c>
      <c r="AB26" s="118">
        <f t="shared" si="14"/>
        <v>-34529.291100000002</v>
      </c>
    </row>
    <row r="27" spans="1:29" x14ac:dyDescent="0.25">
      <c r="A27" s="176" t="s">
        <v>276</v>
      </c>
      <c r="B27" s="51" t="s">
        <v>12</v>
      </c>
      <c r="C27" s="51" t="s">
        <v>13</v>
      </c>
      <c r="D27" s="51" t="s">
        <v>232</v>
      </c>
      <c r="E27" s="51" t="s">
        <v>267</v>
      </c>
      <c r="F27" s="52">
        <v>0</v>
      </c>
      <c r="G27" s="53">
        <v>0</v>
      </c>
      <c r="H27" s="52">
        <v>62</v>
      </c>
      <c r="I27" s="53">
        <v>635800.74</v>
      </c>
      <c r="J27" s="121">
        <v>4060131005</v>
      </c>
      <c r="K27" s="52">
        <f t="shared" si="1"/>
        <v>0</v>
      </c>
      <c r="L27" s="52">
        <f t="shared" si="2"/>
        <v>0</v>
      </c>
      <c r="M27" s="52">
        <f t="shared" si="3"/>
        <v>63.500000000000007</v>
      </c>
      <c r="N27" s="52">
        <f t="shared" si="0"/>
        <v>18</v>
      </c>
      <c r="O27" s="52">
        <f t="shared" si="4"/>
        <v>63.500000000000007</v>
      </c>
      <c r="P27" s="52">
        <f t="shared" si="5"/>
        <v>18</v>
      </c>
      <c r="Q27" s="52">
        <f t="shared" si="6"/>
        <v>0</v>
      </c>
      <c r="R27" s="52">
        <f t="shared" si="7"/>
        <v>0</v>
      </c>
      <c r="S27" s="52" t="str">
        <f t="shared" si="8"/>
        <v xml:space="preserve"> </v>
      </c>
      <c r="T27" s="52">
        <v>0</v>
      </c>
      <c r="U27" s="53">
        <v>0</v>
      </c>
      <c r="V27" s="53">
        <v>9365.7199999999993</v>
      </c>
      <c r="W27" s="176" t="str">
        <f t="shared" si="9"/>
        <v/>
      </c>
      <c r="X27" s="118">
        <f t="shared" si="10"/>
        <v>-580674.64</v>
      </c>
      <c r="Y27" s="118" t="str">
        <f>IF(I27&gt;(H27*V27),"SIM","NÃO")</f>
        <v>SIM</v>
      </c>
      <c r="Z27" s="118">
        <f t="shared" si="12"/>
        <v>-580674.64</v>
      </c>
      <c r="AA27" s="118">
        <f t="shared" si="13"/>
        <v>-580674.64</v>
      </c>
      <c r="AB27" s="118">
        <f t="shared" si="14"/>
        <v>-580674.64</v>
      </c>
    </row>
    <row r="28" spans="1:29" ht="30" x14ac:dyDescent="0.25">
      <c r="A28" s="176" t="s">
        <v>276</v>
      </c>
      <c r="B28" s="51" t="s">
        <v>12</v>
      </c>
      <c r="C28" s="51" t="s">
        <v>13</v>
      </c>
      <c r="D28" s="51" t="s">
        <v>232</v>
      </c>
      <c r="E28" s="51" t="s">
        <v>264</v>
      </c>
      <c r="F28" s="52">
        <v>51.500000000000007</v>
      </c>
      <c r="G28" s="53">
        <v>436393.54680000001</v>
      </c>
      <c r="H28" s="52">
        <v>18</v>
      </c>
      <c r="I28" s="53">
        <v>165716.94</v>
      </c>
      <c r="J28" s="121">
        <v>4060131005</v>
      </c>
      <c r="K28" s="52">
        <f t="shared" si="1"/>
        <v>18</v>
      </c>
      <c r="L28" s="52">
        <f t="shared" si="2"/>
        <v>60.500000000000007</v>
      </c>
      <c r="M28" s="52">
        <f t="shared" si="3"/>
        <v>63.500000000000007</v>
      </c>
      <c r="N28" s="52">
        <f t="shared" si="0"/>
        <v>18</v>
      </c>
      <c r="O28" s="52">
        <f t="shared" si="4"/>
        <v>63.500000000000007</v>
      </c>
      <c r="P28" s="52">
        <f t="shared" si="5"/>
        <v>18</v>
      </c>
      <c r="Q28" s="52">
        <f t="shared" si="6"/>
        <v>64</v>
      </c>
      <c r="R28" s="52">
        <f t="shared" si="7"/>
        <v>0</v>
      </c>
      <c r="S28" s="52" t="str">
        <f t="shared" si="8"/>
        <v>não</v>
      </c>
      <c r="T28" s="52">
        <v>60.500000000000007</v>
      </c>
      <c r="U28" s="53">
        <v>512656.4964</v>
      </c>
      <c r="V28" s="53">
        <v>8473.6610999999994</v>
      </c>
      <c r="W28" s="176" t="str">
        <f t="shared" si="9"/>
        <v>NÃO</v>
      </c>
      <c r="X28" s="118">
        <f t="shared" si="10"/>
        <v>283867.64685000002</v>
      </c>
      <c r="Y28" s="118" t="str">
        <f>IF(I28&gt;(H28*V28),"SIM","NÃO")</f>
        <v>SIM</v>
      </c>
      <c r="Z28" s="118">
        <f t="shared" si="12"/>
        <v>283867.64685000002</v>
      </c>
      <c r="AA28" s="118">
        <f t="shared" si="13"/>
        <v>283867.64685000002</v>
      </c>
      <c r="AB28" s="118">
        <f t="shared" si="14"/>
        <v>283867.64685000002</v>
      </c>
    </row>
    <row r="29" spans="1:29" x14ac:dyDescent="0.25">
      <c r="A29" s="176" t="s">
        <v>276</v>
      </c>
      <c r="B29" s="51" t="s">
        <v>12</v>
      </c>
      <c r="C29" s="51" t="s">
        <v>13</v>
      </c>
      <c r="D29" s="51" t="s">
        <v>232</v>
      </c>
      <c r="E29" s="51" t="s">
        <v>254</v>
      </c>
      <c r="F29" s="52">
        <v>2.5</v>
      </c>
      <c r="G29" s="53">
        <v>34715.353199999998</v>
      </c>
      <c r="H29" s="52">
        <v>0</v>
      </c>
      <c r="I29" s="53">
        <v>0</v>
      </c>
      <c r="J29" s="121">
        <v>4060131005</v>
      </c>
      <c r="K29" s="52">
        <f t="shared" si="1"/>
        <v>0</v>
      </c>
      <c r="L29" s="52">
        <f t="shared" si="2"/>
        <v>0</v>
      </c>
      <c r="M29" s="52">
        <f t="shared" si="3"/>
        <v>63.500000000000007</v>
      </c>
      <c r="N29" s="52">
        <f t="shared" si="0"/>
        <v>18</v>
      </c>
      <c r="O29" s="52">
        <f t="shared" si="4"/>
        <v>-0.49999999999999289</v>
      </c>
      <c r="P29" s="52">
        <f t="shared" si="5"/>
        <v>0</v>
      </c>
      <c r="Q29" s="52">
        <f t="shared" si="6"/>
        <v>0</v>
      </c>
      <c r="R29" s="52">
        <f t="shared" si="7"/>
        <v>0</v>
      </c>
      <c r="S29" s="52" t="str">
        <f t="shared" si="8"/>
        <v xml:space="preserve"> </v>
      </c>
      <c r="T29" s="52">
        <v>3</v>
      </c>
      <c r="U29" s="53">
        <v>41658.424200000001</v>
      </c>
      <c r="V29" s="53">
        <v>13886.141299999999</v>
      </c>
      <c r="W29" s="176" t="str">
        <f t="shared" si="9"/>
        <v>NÃO</v>
      </c>
      <c r="X29" s="118">
        <f t="shared" si="10"/>
        <v>34715.35325</v>
      </c>
      <c r="Y29" s="118"/>
      <c r="Z29" s="118">
        <f t="shared" si="12"/>
        <v>34715.35325</v>
      </c>
      <c r="AA29" s="118">
        <f t="shared" si="13"/>
        <v>34715.35325</v>
      </c>
      <c r="AB29" s="118">
        <f t="shared" si="14"/>
        <v>34715.35325</v>
      </c>
    </row>
    <row r="30" spans="1:29" x14ac:dyDescent="0.25">
      <c r="A30" s="176" t="s">
        <v>276</v>
      </c>
      <c r="B30" s="51" t="s">
        <v>12</v>
      </c>
      <c r="C30" s="51" t="s">
        <v>23</v>
      </c>
      <c r="D30" s="51" t="s">
        <v>237</v>
      </c>
      <c r="E30" s="51" t="s">
        <v>265</v>
      </c>
      <c r="F30" s="52">
        <v>0</v>
      </c>
      <c r="G30" s="53">
        <v>0</v>
      </c>
      <c r="H30" s="52">
        <v>2</v>
      </c>
      <c r="I30" s="53">
        <v>12536.9</v>
      </c>
      <c r="J30" s="121">
        <v>4060131006</v>
      </c>
      <c r="K30" s="52">
        <f t="shared" si="1"/>
        <v>0</v>
      </c>
      <c r="L30" s="52">
        <f t="shared" si="2"/>
        <v>0</v>
      </c>
      <c r="M30" s="52">
        <f t="shared" si="3"/>
        <v>49.5</v>
      </c>
      <c r="N30" s="52">
        <f t="shared" si="0"/>
        <v>49</v>
      </c>
      <c r="O30" s="52">
        <f t="shared" si="4"/>
        <v>49.5</v>
      </c>
      <c r="P30" s="52">
        <f t="shared" si="5"/>
        <v>49</v>
      </c>
      <c r="Q30" s="52">
        <f t="shared" si="6"/>
        <v>0</v>
      </c>
      <c r="R30" s="52">
        <f t="shared" si="7"/>
        <v>0</v>
      </c>
      <c r="S30" s="52" t="str">
        <f t="shared" si="8"/>
        <v xml:space="preserve"> </v>
      </c>
      <c r="T30" s="52">
        <v>0</v>
      </c>
      <c r="U30" s="53">
        <v>0</v>
      </c>
      <c r="V30" s="53">
        <v>9503.1558000000005</v>
      </c>
      <c r="W30" s="176" t="str">
        <f t="shared" si="9"/>
        <v/>
      </c>
      <c r="X30" s="118">
        <f t="shared" si="10"/>
        <v>-19006.311600000001</v>
      </c>
      <c r="Y30" s="118" t="str">
        <f>IF(I30&gt;(H30*V30),"SIM","NÃO")</f>
        <v>NÃO</v>
      </c>
      <c r="Z30" s="118">
        <f t="shared" si="12"/>
        <v>-12536.9</v>
      </c>
      <c r="AA30" s="118">
        <f t="shared" si="13"/>
        <v>-19006.311600000001</v>
      </c>
      <c r="AB30" s="118">
        <f t="shared" si="14"/>
        <v>-12536.9</v>
      </c>
    </row>
    <row r="31" spans="1:29" x14ac:dyDescent="0.25">
      <c r="A31" s="176" t="s">
        <v>276</v>
      </c>
      <c r="B31" s="51" t="s">
        <v>12</v>
      </c>
      <c r="C31" s="51" t="s">
        <v>23</v>
      </c>
      <c r="D31" s="51" t="s">
        <v>237</v>
      </c>
      <c r="E31" s="51" t="s">
        <v>266</v>
      </c>
      <c r="F31" s="52">
        <v>40</v>
      </c>
      <c r="G31" s="53">
        <v>387352.71179999999</v>
      </c>
      <c r="H31" s="52">
        <v>49</v>
      </c>
      <c r="I31" s="53">
        <v>469448.93</v>
      </c>
      <c r="J31" s="121">
        <v>4060131006</v>
      </c>
      <c r="K31" s="52">
        <f t="shared" si="1"/>
        <v>49</v>
      </c>
      <c r="L31" s="52">
        <f t="shared" si="2"/>
        <v>47</v>
      </c>
      <c r="M31" s="52">
        <f t="shared" si="3"/>
        <v>49.5</v>
      </c>
      <c r="N31" s="52">
        <f t="shared" si="0"/>
        <v>49</v>
      </c>
      <c r="O31" s="52">
        <f t="shared" si="4"/>
        <v>49.5</v>
      </c>
      <c r="P31" s="52">
        <f t="shared" si="5"/>
        <v>49</v>
      </c>
      <c r="Q31" s="52">
        <f t="shared" si="6"/>
        <v>50</v>
      </c>
      <c r="R31" s="52">
        <f t="shared" si="7"/>
        <v>0</v>
      </c>
      <c r="S31" s="52" t="str">
        <f t="shared" si="8"/>
        <v>não</v>
      </c>
      <c r="T31" s="52">
        <v>47</v>
      </c>
      <c r="U31" s="53">
        <v>455139.43680000002</v>
      </c>
      <c r="V31" s="53">
        <v>9683.8178000000007</v>
      </c>
      <c r="W31" s="176" t="str">
        <f t="shared" si="9"/>
        <v>NÃO</v>
      </c>
      <c r="X31" s="118">
        <f t="shared" si="10"/>
        <v>-87154.36020000001</v>
      </c>
      <c r="Y31" s="118" t="str">
        <f>IF(I31&gt;(H31*V31),"SIM","NÃO")</f>
        <v>NÃO</v>
      </c>
      <c r="Z31" s="118">
        <f t="shared" si="12"/>
        <v>-86225.313673469384</v>
      </c>
      <c r="AA31" s="118">
        <f t="shared" si="13"/>
        <v>-87154.36020000001</v>
      </c>
      <c r="AB31" s="118">
        <f t="shared" si="14"/>
        <v>-86225.313673469384</v>
      </c>
    </row>
    <row r="32" spans="1:29" x14ac:dyDescent="0.25">
      <c r="A32" s="176" t="s">
        <v>276</v>
      </c>
      <c r="B32" s="51" t="s">
        <v>12</v>
      </c>
      <c r="C32" s="51" t="s">
        <v>23</v>
      </c>
      <c r="D32" s="51" t="s">
        <v>237</v>
      </c>
      <c r="E32" s="51" t="s">
        <v>268</v>
      </c>
      <c r="F32" s="52">
        <v>0</v>
      </c>
      <c r="G32" s="53">
        <v>0</v>
      </c>
      <c r="H32" s="52">
        <v>2</v>
      </c>
      <c r="I32" s="53">
        <v>12767.38</v>
      </c>
      <c r="J32" s="121">
        <v>4060131006</v>
      </c>
      <c r="K32" s="52">
        <f t="shared" si="1"/>
        <v>0</v>
      </c>
      <c r="L32" s="52">
        <f t="shared" si="2"/>
        <v>0</v>
      </c>
      <c r="M32" s="52">
        <f t="shared" si="3"/>
        <v>49.5</v>
      </c>
      <c r="N32" s="52">
        <f t="shared" si="0"/>
        <v>49</v>
      </c>
      <c r="O32" s="52">
        <f t="shared" si="4"/>
        <v>-0.5</v>
      </c>
      <c r="P32" s="52">
        <f t="shared" si="5"/>
        <v>0</v>
      </c>
      <c r="Q32" s="52">
        <f t="shared" si="6"/>
        <v>0</v>
      </c>
      <c r="R32" s="52">
        <f t="shared" si="7"/>
        <v>0</v>
      </c>
      <c r="S32" s="52" t="str">
        <f t="shared" si="8"/>
        <v xml:space="preserve"> </v>
      </c>
      <c r="T32" s="52">
        <v>0</v>
      </c>
      <c r="U32" s="53">
        <v>0</v>
      </c>
      <c r="V32" s="53">
        <v>9682.3176000000003</v>
      </c>
      <c r="W32" s="176" t="str">
        <f t="shared" si="9"/>
        <v/>
      </c>
      <c r="X32" s="118">
        <f t="shared" si="10"/>
        <v>-19364.635200000001</v>
      </c>
      <c r="Y32" s="118" t="str">
        <f>IF(I32&gt;(H32*V32),"SIM","NÃO")</f>
        <v>NÃO</v>
      </c>
      <c r="Z32" s="118">
        <f t="shared" si="12"/>
        <v>-12767.38</v>
      </c>
      <c r="AA32" s="118">
        <f t="shared" si="13"/>
        <v>-19364.635200000001</v>
      </c>
      <c r="AB32" s="118">
        <f t="shared" si="14"/>
        <v>-12767.38</v>
      </c>
    </row>
    <row r="33" spans="1:28" x14ac:dyDescent="0.25">
      <c r="A33" s="176" t="s">
        <v>276</v>
      </c>
      <c r="B33" s="51" t="s">
        <v>12</v>
      </c>
      <c r="C33" s="51" t="s">
        <v>23</v>
      </c>
      <c r="D33" s="51" t="s">
        <v>237</v>
      </c>
      <c r="E33" s="51" t="s">
        <v>254</v>
      </c>
      <c r="F33" s="52">
        <v>1.9999999999999998</v>
      </c>
      <c r="G33" s="53">
        <v>27772.282800000001</v>
      </c>
      <c r="H33" s="52">
        <v>0</v>
      </c>
      <c r="I33" s="53">
        <v>0</v>
      </c>
      <c r="J33" s="121">
        <v>4060131006</v>
      </c>
      <c r="K33" s="52">
        <f t="shared" si="1"/>
        <v>0</v>
      </c>
      <c r="L33" s="52">
        <f t="shared" si="2"/>
        <v>0</v>
      </c>
      <c r="M33" s="52">
        <f t="shared" si="3"/>
        <v>49.5</v>
      </c>
      <c r="N33" s="52">
        <f t="shared" si="0"/>
        <v>49</v>
      </c>
      <c r="O33" s="52">
        <f t="shared" si="4"/>
        <v>-0.5</v>
      </c>
      <c r="P33" s="52">
        <f t="shared" si="5"/>
        <v>0</v>
      </c>
      <c r="Q33" s="52">
        <f t="shared" si="6"/>
        <v>0</v>
      </c>
      <c r="R33" s="52">
        <f t="shared" si="7"/>
        <v>0</v>
      </c>
      <c r="S33" s="52" t="str">
        <f t="shared" si="8"/>
        <v xml:space="preserve"> </v>
      </c>
      <c r="T33" s="52">
        <v>2.5</v>
      </c>
      <c r="U33" s="53">
        <v>34715.353199999998</v>
      </c>
      <c r="V33" s="53">
        <v>13886.141299999999</v>
      </c>
      <c r="W33" s="176" t="str">
        <f t="shared" si="9"/>
        <v>NÃO</v>
      </c>
      <c r="X33" s="118">
        <f t="shared" si="10"/>
        <v>27772.282599999995</v>
      </c>
      <c r="Y33" s="118"/>
      <c r="Z33" s="118">
        <f t="shared" si="12"/>
        <v>27772.282599999995</v>
      </c>
      <c r="AA33" s="118">
        <f t="shared" si="13"/>
        <v>27772.282599999995</v>
      </c>
      <c r="AB33" s="118">
        <f t="shared" si="14"/>
        <v>27772.282599999995</v>
      </c>
    </row>
    <row r="34" spans="1:28" x14ac:dyDescent="0.25">
      <c r="A34" s="176" t="s">
        <v>276</v>
      </c>
      <c r="B34" s="51" t="s">
        <v>12</v>
      </c>
      <c r="C34" s="51" t="s">
        <v>23</v>
      </c>
      <c r="D34" s="51" t="s">
        <v>238</v>
      </c>
      <c r="E34" s="51" t="s">
        <v>265</v>
      </c>
      <c r="F34" s="52">
        <v>0</v>
      </c>
      <c r="G34" s="53">
        <v>0</v>
      </c>
      <c r="H34" s="52">
        <v>3</v>
      </c>
      <c r="I34" s="53">
        <v>25727.86</v>
      </c>
      <c r="J34" s="121">
        <v>4060131007</v>
      </c>
      <c r="K34" s="52">
        <f t="shared" si="1"/>
        <v>0</v>
      </c>
      <c r="L34" s="52">
        <f t="shared" si="2"/>
        <v>0</v>
      </c>
      <c r="M34" s="52">
        <f t="shared" si="3"/>
        <v>112.5</v>
      </c>
      <c r="N34" s="52">
        <f t="shared" si="0"/>
        <v>107</v>
      </c>
      <c r="O34" s="52">
        <f t="shared" si="4"/>
        <v>112.5</v>
      </c>
      <c r="P34" s="52">
        <f t="shared" si="5"/>
        <v>107</v>
      </c>
      <c r="Q34" s="52">
        <f t="shared" si="6"/>
        <v>0</v>
      </c>
      <c r="R34" s="52">
        <f t="shared" si="7"/>
        <v>0</v>
      </c>
      <c r="S34" s="52" t="str">
        <f t="shared" si="8"/>
        <v xml:space="preserve"> </v>
      </c>
      <c r="T34" s="52">
        <v>0</v>
      </c>
      <c r="U34" s="53">
        <v>0</v>
      </c>
      <c r="V34" s="53">
        <v>9503.1558000000005</v>
      </c>
      <c r="W34" s="176" t="str">
        <f t="shared" si="9"/>
        <v/>
      </c>
      <c r="X34" s="118">
        <f t="shared" si="10"/>
        <v>-28509.467400000001</v>
      </c>
      <c r="Y34" s="118" t="str">
        <f>IF(I34&gt;(H34*V34),"SIM","NÃO")</f>
        <v>NÃO</v>
      </c>
      <c r="Z34" s="118">
        <f t="shared" si="12"/>
        <v>-25727.86</v>
      </c>
      <c r="AA34" s="118">
        <f t="shared" si="13"/>
        <v>-28509.467400000001</v>
      </c>
      <c r="AB34" s="118">
        <f t="shared" si="14"/>
        <v>-25727.86</v>
      </c>
    </row>
    <row r="35" spans="1:28" x14ac:dyDescent="0.25">
      <c r="A35" s="176" t="s">
        <v>276</v>
      </c>
      <c r="B35" s="51" t="s">
        <v>12</v>
      </c>
      <c r="C35" s="51" t="s">
        <v>23</v>
      </c>
      <c r="D35" s="51" t="s">
        <v>238</v>
      </c>
      <c r="E35" s="51" t="s">
        <v>266</v>
      </c>
      <c r="F35" s="52">
        <v>0</v>
      </c>
      <c r="G35" s="53">
        <v>0</v>
      </c>
      <c r="H35" s="52">
        <v>1</v>
      </c>
      <c r="I35" s="53">
        <v>8538.31</v>
      </c>
      <c r="J35" s="121">
        <v>4060131007</v>
      </c>
      <c r="K35" s="52">
        <f t="shared" si="1"/>
        <v>0</v>
      </c>
      <c r="L35" s="52">
        <f t="shared" si="2"/>
        <v>0</v>
      </c>
      <c r="M35" s="52">
        <f t="shared" si="3"/>
        <v>112.5</v>
      </c>
      <c r="N35" s="52">
        <f t="shared" si="0"/>
        <v>107</v>
      </c>
      <c r="O35" s="52">
        <f t="shared" si="4"/>
        <v>112.5</v>
      </c>
      <c r="P35" s="52">
        <f t="shared" si="5"/>
        <v>107</v>
      </c>
      <c r="Q35" s="52">
        <f t="shared" si="6"/>
        <v>0</v>
      </c>
      <c r="R35" s="52">
        <f t="shared" si="7"/>
        <v>0</v>
      </c>
      <c r="S35" s="52" t="str">
        <f t="shared" si="8"/>
        <v xml:space="preserve"> </v>
      </c>
      <c r="T35" s="52">
        <v>0</v>
      </c>
      <c r="U35" s="53">
        <v>0</v>
      </c>
      <c r="V35" s="53">
        <v>9683.8178000000007</v>
      </c>
      <c r="W35" s="176" t="str">
        <f t="shared" si="9"/>
        <v/>
      </c>
      <c r="X35" s="118">
        <f t="shared" si="10"/>
        <v>-9683.8178000000007</v>
      </c>
      <c r="Y35" s="118" t="str">
        <f>IF(I35&gt;(H35*V35),"SIM","NÃO")</f>
        <v>NÃO</v>
      </c>
      <c r="Z35" s="118">
        <f t="shared" si="12"/>
        <v>-8538.31</v>
      </c>
      <c r="AA35" s="118">
        <f t="shared" si="13"/>
        <v>-9683.8178000000007</v>
      </c>
      <c r="AB35" s="118">
        <f t="shared" si="14"/>
        <v>-8538.31</v>
      </c>
    </row>
    <row r="36" spans="1:28" x14ac:dyDescent="0.25">
      <c r="A36" s="176" t="s">
        <v>276</v>
      </c>
      <c r="B36" s="51" t="s">
        <v>12</v>
      </c>
      <c r="C36" s="51" t="s">
        <v>23</v>
      </c>
      <c r="D36" s="51" t="s">
        <v>238</v>
      </c>
      <c r="E36" s="51" t="s">
        <v>268</v>
      </c>
      <c r="F36" s="52">
        <v>90.5</v>
      </c>
      <c r="G36" s="53">
        <v>876249.74280000001</v>
      </c>
      <c r="H36" s="52">
        <v>107</v>
      </c>
      <c r="I36" s="53">
        <v>1054940.74</v>
      </c>
      <c r="J36" s="121">
        <v>4060131007</v>
      </c>
      <c r="K36" s="52">
        <f t="shared" si="1"/>
        <v>107</v>
      </c>
      <c r="L36" s="52">
        <f t="shared" si="2"/>
        <v>106.5</v>
      </c>
      <c r="M36" s="52">
        <f t="shared" si="3"/>
        <v>112.5</v>
      </c>
      <c r="N36" s="52">
        <f t="shared" si="0"/>
        <v>107</v>
      </c>
      <c r="O36" s="52">
        <f t="shared" si="4"/>
        <v>112.5</v>
      </c>
      <c r="P36" s="52">
        <f t="shared" si="5"/>
        <v>107</v>
      </c>
      <c r="Q36" s="52">
        <f t="shared" si="6"/>
        <v>113</v>
      </c>
      <c r="R36" s="52">
        <f t="shared" si="7"/>
        <v>0</v>
      </c>
      <c r="S36" s="52" t="str">
        <f t="shared" si="8"/>
        <v>não</v>
      </c>
      <c r="T36" s="52">
        <v>106.5</v>
      </c>
      <c r="U36" s="53">
        <v>1031166.8244</v>
      </c>
      <c r="V36" s="53">
        <v>9682.3176000000003</v>
      </c>
      <c r="W36" s="176" t="str">
        <f t="shared" si="9"/>
        <v>NÃO</v>
      </c>
      <c r="X36" s="118">
        <f t="shared" si="10"/>
        <v>-159758.24040000001</v>
      </c>
      <c r="Y36" s="118" t="str">
        <f>IF(I36&gt;(H36*V36),"SIM","NÃO")</f>
        <v>SIM</v>
      </c>
      <c r="Z36" s="118">
        <f t="shared" si="12"/>
        <v>-159758.24040000001</v>
      </c>
      <c r="AA36" s="118">
        <f t="shared" si="13"/>
        <v>-159758.24040000001</v>
      </c>
      <c r="AB36" s="118">
        <f t="shared" si="14"/>
        <v>-159758.24040000001</v>
      </c>
    </row>
    <row r="37" spans="1:28" x14ac:dyDescent="0.25">
      <c r="A37" s="176" t="s">
        <v>276</v>
      </c>
      <c r="B37" s="51" t="s">
        <v>12</v>
      </c>
      <c r="C37" s="51" t="s">
        <v>23</v>
      </c>
      <c r="D37" s="51" t="s">
        <v>238</v>
      </c>
      <c r="E37" s="51" t="s">
        <v>254</v>
      </c>
      <c r="F37" s="52">
        <v>5</v>
      </c>
      <c r="G37" s="53">
        <v>69430.706399999995</v>
      </c>
      <c r="H37" s="52">
        <v>0</v>
      </c>
      <c r="I37" s="53">
        <v>0</v>
      </c>
      <c r="J37" s="121">
        <v>4060131007</v>
      </c>
      <c r="K37" s="52">
        <f t="shared" si="1"/>
        <v>0</v>
      </c>
      <c r="L37" s="52">
        <f t="shared" si="2"/>
        <v>0</v>
      </c>
      <c r="M37" s="52">
        <f t="shared" si="3"/>
        <v>112.5</v>
      </c>
      <c r="N37" s="52">
        <f t="shared" si="0"/>
        <v>107</v>
      </c>
      <c r="O37" s="52">
        <f t="shared" si="4"/>
        <v>-0.5</v>
      </c>
      <c r="P37" s="52">
        <f t="shared" si="5"/>
        <v>0</v>
      </c>
      <c r="Q37" s="52">
        <f t="shared" si="6"/>
        <v>0</v>
      </c>
      <c r="R37" s="52">
        <f t="shared" si="7"/>
        <v>0</v>
      </c>
      <c r="S37" s="52" t="str">
        <f t="shared" si="8"/>
        <v xml:space="preserve"> </v>
      </c>
      <c r="T37" s="52">
        <v>6</v>
      </c>
      <c r="U37" s="53">
        <v>83316.847800000003</v>
      </c>
      <c r="V37" s="53">
        <v>13886.141299999999</v>
      </c>
      <c r="W37" s="176" t="str">
        <f t="shared" si="9"/>
        <v>NÃO</v>
      </c>
      <c r="X37" s="118">
        <f t="shared" si="10"/>
        <v>69430.7065</v>
      </c>
      <c r="Y37" s="118"/>
      <c r="Z37" s="118">
        <f t="shared" si="12"/>
        <v>69430.7065</v>
      </c>
      <c r="AA37" s="118">
        <f t="shared" si="13"/>
        <v>69430.7065</v>
      </c>
      <c r="AB37" s="118">
        <f t="shared" si="14"/>
        <v>69430.7065</v>
      </c>
    </row>
    <row r="38" spans="1:28" x14ac:dyDescent="0.25">
      <c r="A38" s="176" t="s">
        <v>276</v>
      </c>
      <c r="B38" s="51" t="s">
        <v>12</v>
      </c>
      <c r="C38" s="51" t="s">
        <v>26</v>
      </c>
      <c r="D38" s="51" t="s">
        <v>240</v>
      </c>
      <c r="E38" s="51" t="s">
        <v>250</v>
      </c>
      <c r="F38" s="52">
        <v>0</v>
      </c>
      <c r="G38" s="53">
        <v>0</v>
      </c>
      <c r="H38" s="52">
        <v>2</v>
      </c>
      <c r="I38" s="53">
        <v>83998.06</v>
      </c>
      <c r="J38" s="121">
        <v>4060131008</v>
      </c>
      <c r="K38" s="52">
        <f t="shared" si="1"/>
        <v>0</v>
      </c>
      <c r="L38" s="52">
        <f t="shared" si="2"/>
        <v>0</v>
      </c>
      <c r="M38" s="52">
        <f t="shared" si="3"/>
        <v>59.499999999999993</v>
      </c>
      <c r="N38" s="52">
        <f t="shared" si="0"/>
        <v>56</v>
      </c>
      <c r="O38" s="52">
        <f t="shared" si="4"/>
        <v>59.499999999999993</v>
      </c>
      <c r="P38" s="52">
        <f t="shared" si="5"/>
        <v>56</v>
      </c>
      <c r="Q38" s="52">
        <f t="shared" si="6"/>
        <v>0</v>
      </c>
      <c r="R38" s="52">
        <f t="shared" si="7"/>
        <v>0</v>
      </c>
      <c r="S38" s="52" t="str">
        <f t="shared" si="8"/>
        <v xml:space="preserve"> </v>
      </c>
      <c r="T38" s="52">
        <v>0</v>
      </c>
      <c r="U38" s="53">
        <v>0</v>
      </c>
      <c r="V38" s="53">
        <v>11509.7637</v>
      </c>
      <c r="W38" s="176" t="str">
        <f t="shared" si="9"/>
        <v/>
      </c>
      <c r="X38" s="118">
        <f t="shared" si="10"/>
        <v>-23019.527399999999</v>
      </c>
      <c r="Y38" s="118" t="str">
        <f>IF(I38&gt;(H38*V38),"SIM","NÃO")</f>
        <v>SIM</v>
      </c>
      <c r="Z38" s="118">
        <f t="shared" si="12"/>
        <v>-23019.527399999999</v>
      </c>
      <c r="AA38" s="118">
        <f t="shared" si="13"/>
        <v>-23019.527399999999</v>
      </c>
      <c r="AB38" s="118">
        <f t="shared" si="14"/>
        <v>-23019.527399999999</v>
      </c>
    </row>
    <row r="39" spans="1:28" x14ac:dyDescent="0.25">
      <c r="A39" s="176" t="s">
        <v>276</v>
      </c>
      <c r="B39" s="51" t="s">
        <v>12</v>
      </c>
      <c r="C39" s="51" t="s">
        <v>26</v>
      </c>
      <c r="D39" s="51" t="s">
        <v>240</v>
      </c>
      <c r="E39" s="51" t="s">
        <v>265</v>
      </c>
      <c r="F39" s="52">
        <v>0</v>
      </c>
      <c r="G39" s="53">
        <v>0</v>
      </c>
      <c r="H39" s="52">
        <v>3</v>
      </c>
      <c r="I39" s="53">
        <v>28951.62</v>
      </c>
      <c r="J39" s="121">
        <v>4060131008</v>
      </c>
      <c r="K39" s="52">
        <f t="shared" si="1"/>
        <v>0</v>
      </c>
      <c r="L39" s="52">
        <f t="shared" si="2"/>
        <v>0</v>
      </c>
      <c r="M39" s="52">
        <f t="shared" si="3"/>
        <v>59.499999999999993</v>
      </c>
      <c r="N39" s="52">
        <f t="shared" si="0"/>
        <v>56</v>
      </c>
      <c r="O39" s="52">
        <f t="shared" si="4"/>
        <v>59.499999999999993</v>
      </c>
      <c r="P39" s="52">
        <f t="shared" si="5"/>
        <v>56</v>
      </c>
      <c r="Q39" s="52">
        <f t="shared" si="6"/>
        <v>0</v>
      </c>
      <c r="R39" s="52">
        <f t="shared" si="7"/>
        <v>0</v>
      </c>
      <c r="S39" s="52" t="str">
        <f t="shared" si="8"/>
        <v xml:space="preserve"> </v>
      </c>
      <c r="T39" s="52">
        <v>0</v>
      </c>
      <c r="U39" s="53">
        <v>0</v>
      </c>
      <c r="V39" s="53">
        <v>9503.1558000000005</v>
      </c>
      <c r="W39" s="176" t="str">
        <f t="shared" si="9"/>
        <v/>
      </c>
      <c r="X39" s="118">
        <f t="shared" si="10"/>
        <v>-28509.467400000001</v>
      </c>
      <c r="Y39" s="118" t="str">
        <f>IF(I39&gt;(H39*V39),"SIM","NÃO")</f>
        <v>SIM</v>
      </c>
      <c r="Z39" s="118">
        <f t="shared" si="12"/>
        <v>-28509.467400000001</v>
      </c>
      <c r="AA39" s="118">
        <f t="shared" si="13"/>
        <v>-28509.467400000001</v>
      </c>
      <c r="AB39" s="118">
        <f t="shared" si="14"/>
        <v>-28509.467400000001</v>
      </c>
    </row>
    <row r="40" spans="1:28" x14ac:dyDescent="0.25">
      <c r="A40" s="176" t="s">
        <v>276</v>
      </c>
      <c r="B40" s="51" t="s">
        <v>12</v>
      </c>
      <c r="C40" s="51" t="s">
        <v>26</v>
      </c>
      <c r="D40" s="51" t="s">
        <v>240</v>
      </c>
      <c r="E40" s="51" t="s">
        <v>251</v>
      </c>
      <c r="F40" s="52">
        <v>0</v>
      </c>
      <c r="G40" s="53">
        <v>0</v>
      </c>
      <c r="H40" s="52">
        <v>1</v>
      </c>
      <c r="I40" s="53">
        <v>6091.36</v>
      </c>
      <c r="J40" s="121">
        <v>4060131008</v>
      </c>
      <c r="K40" s="52">
        <f t="shared" si="1"/>
        <v>0</v>
      </c>
      <c r="L40" s="52">
        <f t="shared" si="2"/>
        <v>0</v>
      </c>
      <c r="M40" s="52">
        <f t="shared" si="3"/>
        <v>59.499999999999993</v>
      </c>
      <c r="N40" s="52">
        <f t="shared" si="0"/>
        <v>56</v>
      </c>
      <c r="O40" s="52">
        <f t="shared" si="4"/>
        <v>59.499999999999993</v>
      </c>
      <c r="P40" s="52">
        <f t="shared" si="5"/>
        <v>56</v>
      </c>
      <c r="Q40" s="52">
        <f t="shared" si="6"/>
        <v>0</v>
      </c>
      <c r="R40" s="52">
        <f t="shared" si="7"/>
        <v>0</v>
      </c>
      <c r="S40" s="52" t="str">
        <f t="shared" si="8"/>
        <v xml:space="preserve"> </v>
      </c>
      <c r="T40" s="52">
        <v>0</v>
      </c>
      <c r="U40" s="53">
        <v>0</v>
      </c>
      <c r="V40" s="53">
        <v>9891.1381000000001</v>
      </c>
      <c r="W40" s="176" t="str">
        <f t="shared" si="9"/>
        <v/>
      </c>
      <c r="X40" s="118">
        <f t="shared" si="10"/>
        <v>-9891.1381000000001</v>
      </c>
      <c r="Y40" s="118" t="str">
        <f>IF(I40&gt;(H40*V40),"SIM","NÃO")</f>
        <v>NÃO</v>
      </c>
      <c r="Z40" s="118">
        <f t="shared" si="12"/>
        <v>-6091.36</v>
      </c>
      <c r="AA40" s="118">
        <f t="shared" si="13"/>
        <v>-9891.1381000000001</v>
      </c>
      <c r="AB40" s="118">
        <f t="shared" si="14"/>
        <v>-6091.36</v>
      </c>
    </row>
    <row r="41" spans="1:28" ht="30" x14ac:dyDescent="0.25">
      <c r="A41" s="176" t="s">
        <v>276</v>
      </c>
      <c r="B41" s="51" t="s">
        <v>12</v>
      </c>
      <c r="C41" s="51" t="s">
        <v>26</v>
      </c>
      <c r="D41" s="51" t="s">
        <v>240</v>
      </c>
      <c r="E41" s="51" t="s">
        <v>264</v>
      </c>
      <c r="F41" s="52">
        <v>0</v>
      </c>
      <c r="G41" s="53">
        <v>0</v>
      </c>
      <c r="H41" s="52">
        <v>1</v>
      </c>
      <c r="I41" s="53">
        <v>9887.74</v>
      </c>
      <c r="J41" s="121">
        <v>4060131008</v>
      </c>
      <c r="K41" s="52">
        <f t="shared" si="1"/>
        <v>0</v>
      </c>
      <c r="L41" s="52">
        <f t="shared" si="2"/>
        <v>0</v>
      </c>
      <c r="M41" s="52">
        <f t="shared" si="3"/>
        <v>59.499999999999993</v>
      </c>
      <c r="N41" s="52">
        <f t="shared" si="0"/>
        <v>56</v>
      </c>
      <c r="O41" s="52">
        <f t="shared" si="4"/>
        <v>59.499999999999993</v>
      </c>
      <c r="P41" s="52">
        <f t="shared" si="5"/>
        <v>56</v>
      </c>
      <c r="Q41" s="52">
        <f t="shared" si="6"/>
        <v>0</v>
      </c>
      <c r="R41" s="52">
        <f t="shared" si="7"/>
        <v>0</v>
      </c>
      <c r="S41" s="52" t="str">
        <f t="shared" si="8"/>
        <v xml:space="preserve"> </v>
      </c>
      <c r="T41" s="52">
        <v>0</v>
      </c>
      <c r="U41" s="53">
        <v>0</v>
      </c>
      <c r="V41" s="53">
        <v>8473.6610999999994</v>
      </c>
      <c r="W41" s="176" t="str">
        <f t="shared" si="9"/>
        <v/>
      </c>
      <c r="X41" s="118">
        <f t="shared" si="10"/>
        <v>-8473.6610999999994</v>
      </c>
      <c r="Y41" s="118" t="str">
        <f>IF(I41&gt;(H41*V41),"SIM","NÃO")</f>
        <v>SIM</v>
      </c>
      <c r="Z41" s="118">
        <f t="shared" si="12"/>
        <v>-8473.6610999999994</v>
      </c>
      <c r="AA41" s="118">
        <f t="shared" si="13"/>
        <v>-8473.6610999999994</v>
      </c>
      <c r="AB41" s="118">
        <f t="shared" si="14"/>
        <v>-8473.6610999999994</v>
      </c>
    </row>
    <row r="42" spans="1:28" x14ac:dyDescent="0.25">
      <c r="A42" s="176" t="s">
        <v>276</v>
      </c>
      <c r="B42" s="51" t="s">
        <v>12</v>
      </c>
      <c r="C42" s="51" t="s">
        <v>26</v>
      </c>
      <c r="D42" s="51" t="s">
        <v>240</v>
      </c>
      <c r="E42" s="51" t="s">
        <v>254</v>
      </c>
      <c r="F42" s="52">
        <v>2.5</v>
      </c>
      <c r="G42" s="53">
        <v>34715.353199999998</v>
      </c>
      <c r="H42" s="52">
        <v>0</v>
      </c>
      <c r="I42" s="53">
        <v>0</v>
      </c>
      <c r="J42" s="121">
        <v>4060131008</v>
      </c>
      <c r="K42" s="52">
        <f t="shared" si="1"/>
        <v>0</v>
      </c>
      <c r="L42" s="52">
        <f t="shared" si="2"/>
        <v>0</v>
      </c>
      <c r="M42" s="52">
        <f t="shared" si="3"/>
        <v>59.499999999999993</v>
      </c>
      <c r="N42" s="52">
        <f t="shared" si="0"/>
        <v>56</v>
      </c>
      <c r="O42" s="52">
        <f t="shared" si="4"/>
        <v>59.499999999999993</v>
      </c>
      <c r="P42" s="52">
        <f t="shared" si="5"/>
        <v>56</v>
      </c>
      <c r="Q42" s="52">
        <f t="shared" si="6"/>
        <v>0</v>
      </c>
      <c r="R42" s="52">
        <f t="shared" si="7"/>
        <v>0</v>
      </c>
      <c r="S42" s="52" t="str">
        <f t="shared" si="8"/>
        <v xml:space="preserve"> </v>
      </c>
      <c r="T42" s="52">
        <v>3</v>
      </c>
      <c r="U42" s="53">
        <v>41658.424200000001</v>
      </c>
      <c r="V42" s="53">
        <v>13886.141299999999</v>
      </c>
      <c r="W42" s="176" t="str">
        <f t="shared" si="9"/>
        <v>NÃO</v>
      </c>
      <c r="X42" s="118">
        <f t="shared" si="10"/>
        <v>34715.35325</v>
      </c>
      <c r="Y42" s="118"/>
      <c r="Z42" s="118">
        <f t="shared" si="12"/>
        <v>34715.35325</v>
      </c>
      <c r="AA42" s="118">
        <f t="shared" si="13"/>
        <v>34715.35325</v>
      </c>
      <c r="AB42" s="118">
        <f t="shared" si="14"/>
        <v>34715.35325</v>
      </c>
    </row>
    <row r="43" spans="1:28" x14ac:dyDescent="0.25">
      <c r="A43" s="176" t="s">
        <v>276</v>
      </c>
      <c r="B43" s="51" t="s">
        <v>12</v>
      </c>
      <c r="C43" s="51" t="s">
        <v>26</v>
      </c>
      <c r="D43" s="51" t="s">
        <v>240</v>
      </c>
      <c r="E43" s="51" t="s">
        <v>256</v>
      </c>
      <c r="F43" s="52">
        <v>48</v>
      </c>
      <c r="G43" s="53">
        <v>440720.46240000002</v>
      </c>
      <c r="H43" s="52">
        <v>56</v>
      </c>
      <c r="I43" s="53">
        <v>511224.64</v>
      </c>
      <c r="J43" s="121">
        <v>4060131008</v>
      </c>
      <c r="K43" s="52">
        <f t="shared" si="1"/>
        <v>56</v>
      </c>
      <c r="L43" s="52">
        <f t="shared" si="2"/>
        <v>56.499999999999993</v>
      </c>
      <c r="M43" s="52">
        <f t="shared" si="3"/>
        <v>59.499999999999993</v>
      </c>
      <c r="N43" s="52">
        <f t="shared" si="0"/>
        <v>56</v>
      </c>
      <c r="O43" s="52">
        <f t="shared" si="4"/>
        <v>59.499999999999993</v>
      </c>
      <c r="P43" s="52">
        <f t="shared" si="5"/>
        <v>56</v>
      </c>
      <c r="Q43" s="52">
        <f t="shared" si="6"/>
        <v>60</v>
      </c>
      <c r="R43" s="52">
        <f t="shared" si="7"/>
        <v>0</v>
      </c>
      <c r="S43" s="52" t="str">
        <f t="shared" si="8"/>
        <v>não</v>
      </c>
      <c r="T43" s="52">
        <v>56.499999999999993</v>
      </c>
      <c r="U43" s="53">
        <v>518764.71120000002</v>
      </c>
      <c r="V43" s="53">
        <v>9181.6762999999992</v>
      </c>
      <c r="W43" s="176" t="str">
        <f t="shared" si="9"/>
        <v>NÃO</v>
      </c>
      <c r="X43" s="118">
        <f t="shared" si="10"/>
        <v>-73453.410399999993</v>
      </c>
      <c r="Y43" s="118" t="str">
        <f>IF(I43&gt;(H43*V43),"SIM","NÃO")</f>
        <v>NÃO</v>
      </c>
      <c r="Z43" s="118">
        <f t="shared" si="12"/>
        <v>-73032.091428571424</v>
      </c>
      <c r="AA43" s="118">
        <f t="shared" si="13"/>
        <v>-73453.410399999993</v>
      </c>
      <c r="AB43" s="118">
        <f t="shared" si="14"/>
        <v>-73032.091428571424</v>
      </c>
    </row>
    <row r="44" spans="1:28" x14ac:dyDescent="0.25">
      <c r="A44" s="176" t="s">
        <v>276</v>
      </c>
      <c r="B44" s="51" t="s">
        <v>12</v>
      </c>
      <c r="C44" s="51" t="s">
        <v>31</v>
      </c>
      <c r="D44" s="51" t="s">
        <v>235</v>
      </c>
      <c r="E44" s="51" t="s">
        <v>267</v>
      </c>
      <c r="F44" s="52">
        <v>0</v>
      </c>
      <c r="G44" s="53">
        <v>0</v>
      </c>
      <c r="H44" s="52">
        <v>5</v>
      </c>
      <c r="I44" s="53">
        <v>62197.120000000003</v>
      </c>
      <c r="J44" s="121">
        <v>4060131009</v>
      </c>
      <c r="K44" s="52">
        <f t="shared" si="1"/>
        <v>0</v>
      </c>
      <c r="L44" s="52">
        <f t="shared" si="2"/>
        <v>0</v>
      </c>
      <c r="M44" s="52">
        <f t="shared" si="3"/>
        <v>27.500000000000004</v>
      </c>
      <c r="N44" s="52">
        <f t="shared" si="0"/>
        <v>32</v>
      </c>
      <c r="O44" s="52">
        <f t="shared" si="4"/>
        <v>27.500000000000004</v>
      </c>
      <c r="P44" s="52">
        <f t="shared" si="5"/>
        <v>32</v>
      </c>
      <c r="Q44" s="52">
        <f t="shared" si="6"/>
        <v>0</v>
      </c>
      <c r="R44" s="52">
        <f t="shared" si="7"/>
        <v>0</v>
      </c>
      <c r="S44" s="52" t="str">
        <f t="shared" si="8"/>
        <v xml:space="preserve"> </v>
      </c>
      <c r="T44" s="52">
        <v>0</v>
      </c>
      <c r="U44" s="53">
        <v>0</v>
      </c>
      <c r="V44" s="53">
        <v>9365.7199999999993</v>
      </c>
      <c r="W44" s="176" t="str">
        <f t="shared" si="9"/>
        <v/>
      </c>
      <c r="X44" s="118">
        <f t="shared" si="10"/>
        <v>-46828.6</v>
      </c>
      <c r="Y44" s="118" t="str">
        <f>IF(I44&gt;(H44*V44),"SIM","NÃO")</f>
        <v>SIM</v>
      </c>
      <c r="Z44" s="118">
        <f t="shared" si="12"/>
        <v>-46828.6</v>
      </c>
      <c r="AA44" s="118">
        <f t="shared" si="13"/>
        <v>-46828.6</v>
      </c>
      <c r="AB44" s="118">
        <f t="shared" si="14"/>
        <v>-46828.6</v>
      </c>
    </row>
    <row r="45" spans="1:28" x14ac:dyDescent="0.25">
      <c r="A45" s="176" t="s">
        <v>276</v>
      </c>
      <c r="B45" s="51" t="s">
        <v>12</v>
      </c>
      <c r="C45" s="51" t="s">
        <v>31</v>
      </c>
      <c r="D45" s="51" t="s">
        <v>235</v>
      </c>
      <c r="E45" s="51" t="s">
        <v>268</v>
      </c>
      <c r="F45" s="52">
        <v>0</v>
      </c>
      <c r="G45" s="53">
        <v>0</v>
      </c>
      <c r="H45" s="52">
        <v>1</v>
      </c>
      <c r="I45" s="53">
        <v>6001.55</v>
      </c>
      <c r="J45" s="121">
        <v>4060131009</v>
      </c>
      <c r="K45" s="52">
        <f t="shared" si="1"/>
        <v>0</v>
      </c>
      <c r="L45" s="52">
        <f t="shared" si="2"/>
        <v>0</v>
      </c>
      <c r="M45" s="52">
        <f t="shared" si="3"/>
        <v>27.500000000000004</v>
      </c>
      <c r="N45" s="52">
        <f t="shared" si="0"/>
        <v>32</v>
      </c>
      <c r="O45" s="52">
        <f t="shared" si="4"/>
        <v>27.500000000000004</v>
      </c>
      <c r="P45" s="52">
        <f t="shared" si="5"/>
        <v>32</v>
      </c>
      <c r="Q45" s="52">
        <f t="shared" si="6"/>
        <v>0</v>
      </c>
      <c r="R45" s="52">
        <f t="shared" si="7"/>
        <v>0</v>
      </c>
      <c r="S45" s="52" t="str">
        <f t="shared" si="8"/>
        <v xml:space="preserve"> </v>
      </c>
      <c r="T45" s="52">
        <v>0</v>
      </c>
      <c r="U45" s="53">
        <v>0</v>
      </c>
      <c r="V45" s="53">
        <v>9682.3176000000003</v>
      </c>
      <c r="W45" s="176" t="str">
        <f t="shared" si="9"/>
        <v/>
      </c>
      <c r="X45" s="118">
        <f t="shared" si="10"/>
        <v>-9682.3176000000003</v>
      </c>
      <c r="Y45" s="118" t="str">
        <f>IF(I45&gt;(H45*V45),"SIM","NÃO")</f>
        <v>NÃO</v>
      </c>
      <c r="Z45" s="118">
        <f t="shared" si="12"/>
        <v>-6001.55</v>
      </c>
      <c r="AA45" s="118">
        <f t="shared" si="13"/>
        <v>-9682.3176000000003</v>
      </c>
      <c r="AB45" s="118">
        <f t="shared" si="14"/>
        <v>-6001.55</v>
      </c>
    </row>
    <row r="46" spans="1:28" ht="30" x14ac:dyDescent="0.25">
      <c r="A46" s="176" t="s">
        <v>276</v>
      </c>
      <c r="B46" s="51" t="s">
        <v>12</v>
      </c>
      <c r="C46" s="51" t="s">
        <v>31</v>
      </c>
      <c r="D46" s="51" t="s">
        <v>235</v>
      </c>
      <c r="E46" s="51" t="s">
        <v>264</v>
      </c>
      <c r="F46" s="52">
        <v>22.5</v>
      </c>
      <c r="G46" s="53">
        <v>190657.37460000001</v>
      </c>
      <c r="H46" s="52">
        <v>32</v>
      </c>
      <c r="I46" s="53">
        <v>339778.99</v>
      </c>
      <c r="J46" s="121">
        <v>4060131009</v>
      </c>
      <c r="K46" s="52">
        <f t="shared" si="1"/>
        <v>32</v>
      </c>
      <c r="L46" s="52">
        <f t="shared" si="2"/>
        <v>26.500000000000004</v>
      </c>
      <c r="M46" s="52">
        <f t="shared" si="3"/>
        <v>27.500000000000004</v>
      </c>
      <c r="N46" s="52">
        <f t="shared" si="0"/>
        <v>32</v>
      </c>
      <c r="O46" s="52">
        <f t="shared" si="4"/>
        <v>27.500000000000004</v>
      </c>
      <c r="P46" s="52">
        <f t="shared" si="5"/>
        <v>32</v>
      </c>
      <c r="Q46" s="52">
        <f t="shared" si="6"/>
        <v>28</v>
      </c>
      <c r="R46" s="52">
        <f t="shared" si="7"/>
        <v>0</v>
      </c>
      <c r="S46" s="52" t="str">
        <f t="shared" si="8"/>
        <v>não</v>
      </c>
      <c r="T46" s="52">
        <v>26.500000000000004</v>
      </c>
      <c r="U46" s="53">
        <v>224552.019</v>
      </c>
      <c r="V46" s="53">
        <v>8473.6610999999994</v>
      </c>
      <c r="W46" s="176" t="str">
        <f t="shared" si="9"/>
        <v>SIM</v>
      </c>
      <c r="X46" s="118">
        <f t="shared" si="10"/>
        <v>-46605.136049999994</v>
      </c>
      <c r="Y46" s="118" t="str">
        <f>IF(I46&gt;(H46*V46),"SIM","NÃO")</f>
        <v>SIM</v>
      </c>
      <c r="Z46" s="118">
        <f t="shared" si="12"/>
        <v>-46605.136049999994</v>
      </c>
      <c r="AA46" s="118">
        <f t="shared" si="13"/>
        <v>-80499.780449999991</v>
      </c>
      <c r="AB46" s="118">
        <f t="shared" si="14"/>
        <v>-80499.780449999991</v>
      </c>
    </row>
    <row r="47" spans="1:28" x14ac:dyDescent="0.25">
      <c r="A47" s="176" t="s">
        <v>276</v>
      </c>
      <c r="B47" s="51" t="s">
        <v>12</v>
      </c>
      <c r="C47" s="51" t="s">
        <v>31</v>
      </c>
      <c r="D47" s="51" t="s">
        <v>235</v>
      </c>
      <c r="E47" s="51" t="s">
        <v>254</v>
      </c>
      <c r="F47" s="52">
        <v>0.99999999999999989</v>
      </c>
      <c r="G47" s="53">
        <v>13886.1414</v>
      </c>
      <c r="H47" s="52">
        <v>0</v>
      </c>
      <c r="I47" s="53">
        <v>0</v>
      </c>
      <c r="J47" s="121">
        <v>4060131009</v>
      </c>
      <c r="K47" s="52">
        <f t="shared" si="1"/>
        <v>0</v>
      </c>
      <c r="L47" s="52">
        <f t="shared" si="2"/>
        <v>0</v>
      </c>
      <c r="M47" s="52">
        <f t="shared" si="3"/>
        <v>27.500000000000004</v>
      </c>
      <c r="N47" s="52">
        <f t="shared" si="0"/>
        <v>32</v>
      </c>
      <c r="O47" s="52">
        <f t="shared" si="4"/>
        <v>-0.49999999999999645</v>
      </c>
      <c r="P47" s="52">
        <f t="shared" si="5"/>
        <v>0</v>
      </c>
      <c r="Q47" s="52">
        <f t="shared" si="6"/>
        <v>0</v>
      </c>
      <c r="R47" s="52">
        <f t="shared" si="7"/>
        <v>0</v>
      </c>
      <c r="S47" s="52" t="str">
        <f t="shared" si="8"/>
        <v xml:space="preserve"> </v>
      </c>
      <c r="T47" s="52">
        <v>0.99999999999999989</v>
      </c>
      <c r="U47" s="53">
        <v>13886.1414</v>
      </c>
      <c r="V47" s="53">
        <v>13886.141299999999</v>
      </c>
      <c r="W47" s="176" t="str">
        <f t="shared" si="9"/>
        <v>NÃO</v>
      </c>
      <c r="X47" s="118">
        <f t="shared" si="10"/>
        <v>13886.141299999997</v>
      </c>
      <c r="Y47" s="118"/>
      <c r="Z47" s="118">
        <f t="shared" si="12"/>
        <v>13886.141299999997</v>
      </c>
      <c r="AA47" s="118">
        <f t="shared" si="13"/>
        <v>13886.141299999997</v>
      </c>
      <c r="AB47" s="118">
        <f t="shared" si="14"/>
        <v>13886.141299999997</v>
      </c>
    </row>
    <row r="48" spans="1:28" x14ac:dyDescent="0.25">
      <c r="A48" s="176" t="s">
        <v>276</v>
      </c>
      <c r="B48" s="51" t="s">
        <v>12</v>
      </c>
      <c r="C48" s="51" t="s">
        <v>26</v>
      </c>
      <c r="D48" s="51" t="s">
        <v>241</v>
      </c>
      <c r="E48" s="51" t="s">
        <v>250</v>
      </c>
      <c r="F48" s="52">
        <v>0</v>
      </c>
      <c r="G48" s="53">
        <v>0</v>
      </c>
      <c r="H48" s="52">
        <v>2</v>
      </c>
      <c r="I48" s="53">
        <v>90003.35</v>
      </c>
      <c r="J48" s="121">
        <v>4060131010</v>
      </c>
      <c r="K48" s="52">
        <f t="shared" si="1"/>
        <v>0</v>
      </c>
      <c r="L48" s="52">
        <f t="shared" si="2"/>
        <v>0</v>
      </c>
      <c r="M48" s="52">
        <f t="shared" si="3"/>
        <v>29.499999999999996</v>
      </c>
      <c r="N48" s="52">
        <f t="shared" si="0"/>
        <v>28</v>
      </c>
      <c r="O48" s="52">
        <f t="shared" si="4"/>
        <v>29.499999999999996</v>
      </c>
      <c r="P48" s="52">
        <f t="shared" si="5"/>
        <v>28</v>
      </c>
      <c r="Q48" s="52">
        <f t="shared" si="6"/>
        <v>0</v>
      </c>
      <c r="R48" s="52">
        <f t="shared" si="7"/>
        <v>0</v>
      </c>
      <c r="S48" s="52" t="str">
        <f t="shared" si="8"/>
        <v xml:space="preserve"> </v>
      </c>
      <c r="T48" s="52">
        <v>0</v>
      </c>
      <c r="U48" s="53">
        <v>0</v>
      </c>
      <c r="V48" s="53">
        <v>11509.7637</v>
      </c>
      <c r="W48" s="176" t="str">
        <f t="shared" si="9"/>
        <v/>
      </c>
      <c r="X48" s="118">
        <f t="shared" si="10"/>
        <v>-23019.527399999999</v>
      </c>
      <c r="Y48" s="118" t="str">
        <f>IF(I48&gt;(H48*V48),"SIM","NÃO")</f>
        <v>SIM</v>
      </c>
      <c r="Z48" s="118">
        <f t="shared" si="12"/>
        <v>-23019.527399999999</v>
      </c>
      <c r="AA48" s="118">
        <f t="shared" si="13"/>
        <v>-23019.527399999999</v>
      </c>
      <c r="AB48" s="118">
        <f t="shared" si="14"/>
        <v>-23019.527399999999</v>
      </c>
    </row>
    <row r="49" spans="1:28" ht="30" x14ac:dyDescent="0.25">
      <c r="A49" s="176" t="s">
        <v>276</v>
      </c>
      <c r="B49" s="51" t="s">
        <v>12</v>
      </c>
      <c r="C49" s="51" t="s">
        <v>26</v>
      </c>
      <c r="D49" s="51" t="s">
        <v>241</v>
      </c>
      <c r="E49" s="51" t="s">
        <v>264</v>
      </c>
      <c r="F49" s="52">
        <v>0</v>
      </c>
      <c r="G49" s="53">
        <v>0</v>
      </c>
      <c r="H49" s="52">
        <v>1</v>
      </c>
      <c r="I49" s="53">
        <v>12992.39</v>
      </c>
      <c r="J49" s="121">
        <v>4060131010</v>
      </c>
      <c r="K49" s="52">
        <f t="shared" si="1"/>
        <v>0</v>
      </c>
      <c r="L49" s="52">
        <f t="shared" si="2"/>
        <v>0</v>
      </c>
      <c r="M49" s="52">
        <f t="shared" si="3"/>
        <v>29.499999999999996</v>
      </c>
      <c r="N49" s="52">
        <f t="shared" si="0"/>
        <v>28</v>
      </c>
      <c r="O49" s="52">
        <f t="shared" si="4"/>
        <v>29.499999999999996</v>
      </c>
      <c r="P49" s="52">
        <f t="shared" si="5"/>
        <v>28</v>
      </c>
      <c r="Q49" s="52">
        <f t="shared" si="6"/>
        <v>0</v>
      </c>
      <c r="R49" s="52">
        <f t="shared" si="7"/>
        <v>0</v>
      </c>
      <c r="S49" s="52" t="str">
        <f t="shared" si="8"/>
        <v xml:space="preserve"> </v>
      </c>
      <c r="T49" s="52">
        <v>0</v>
      </c>
      <c r="U49" s="53">
        <v>0</v>
      </c>
      <c r="V49" s="53">
        <v>8473.6610999999994</v>
      </c>
      <c r="W49" s="176" t="str">
        <f t="shared" si="9"/>
        <v/>
      </c>
      <c r="X49" s="118">
        <f t="shared" si="10"/>
        <v>-8473.6610999999994</v>
      </c>
      <c r="Y49" s="118" t="str">
        <f>IF(I49&gt;(H49*V49),"SIM","NÃO")</f>
        <v>SIM</v>
      </c>
      <c r="Z49" s="118">
        <f t="shared" si="12"/>
        <v>-8473.6610999999994</v>
      </c>
      <c r="AA49" s="118">
        <f t="shared" si="13"/>
        <v>-8473.6610999999994</v>
      </c>
      <c r="AB49" s="118">
        <f t="shared" si="14"/>
        <v>-8473.6610999999994</v>
      </c>
    </row>
    <row r="50" spans="1:28" x14ac:dyDescent="0.25">
      <c r="A50" s="176" t="s">
        <v>276</v>
      </c>
      <c r="B50" s="51" t="s">
        <v>12</v>
      </c>
      <c r="C50" s="51" t="s">
        <v>26</v>
      </c>
      <c r="D50" s="51" t="s">
        <v>241</v>
      </c>
      <c r="E50" s="51" t="s">
        <v>254</v>
      </c>
      <c r="F50" s="52">
        <v>1.5</v>
      </c>
      <c r="G50" s="53">
        <v>20829.211800000001</v>
      </c>
      <c r="H50" s="52">
        <v>0</v>
      </c>
      <c r="I50" s="53">
        <v>0</v>
      </c>
      <c r="J50" s="121">
        <v>4060131010</v>
      </c>
      <c r="K50" s="52">
        <f t="shared" si="1"/>
        <v>0</v>
      </c>
      <c r="L50" s="52">
        <f t="shared" si="2"/>
        <v>0</v>
      </c>
      <c r="M50" s="52">
        <f t="shared" si="3"/>
        <v>29.499999999999996</v>
      </c>
      <c r="N50" s="52">
        <f t="shared" si="0"/>
        <v>28</v>
      </c>
      <c r="O50" s="52">
        <f t="shared" si="4"/>
        <v>29.499999999999996</v>
      </c>
      <c r="P50" s="52">
        <f t="shared" si="5"/>
        <v>28</v>
      </c>
      <c r="Q50" s="52">
        <f t="shared" si="6"/>
        <v>0</v>
      </c>
      <c r="R50" s="52">
        <f t="shared" si="7"/>
        <v>0</v>
      </c>
      <c r="S50" s="52" t="str">
        <f t="shared" si="8"/>
        <v xml:space="preserve"> </v>
      </c>
      <c r="T50" s="52">
        <v>1.9999999999999998</v>
      </c>
      <c r="U50" s="53">
        <v>27772.282800000001</v>
      </c>
      <c r="V50" s="53">
        <v>13886.141299999999</v>
      </c>
      <c r="W50" s="176" t="str">
        <f t="shared" si="9"/>
        <v>NÃO</v>
      </c>
      <c r="X50" s="118">
        <f t="shared" si="10"/>
        <v>20829.211949999997</v>
      </c>
      <c r="Y50" s="118"/>
      <c r="Z50" s="118">
        <f t="shared" si="12"/>
        <v>20829.211949999997</v>
      </c>
      <c r="AA50" s="118">
        <f t="shared" si="13"/>
        <v>20829.211949999997</v>
      </c>
      <c r="AB50" s="118">
        <f t="shared" si="14"/>
        <v>20829.211949999997</v>
      </c>
    </row>
    <row r="51" spans="1:28" x14ac:dyDescent="0.25">
      <c r="A51" s="176" t="s">
        <v>276</v>
      </c>
      <c r="B51" s="51" t="s">
        <v>12</v>
      </c>
      <c r="C51" s="51" t="s">
        <v>26</v>
      </c>
      <c r="D51" s="51" t="s">
        <v>241</v>
      </c>
      <c r="E51" s="51" t="s">
        <v>256</v>
      </c>
      <c r="F51" s="52">
        <v>23.5</v>
      </c>
      <c r="G51" s="53">
        <v>215769.39300000001</v>
      </c>
      <c r="H51" s="52">
        <v>28</v>
      </c>
      <c r="I51" s="53">
        <v>265846.39</v>
      </c>
      <c r="J51" s="121">
        <v>4060131010</v>
      </c>
      <c r="K51" s="52">
        <f t="shared" si="1"/>
        <v>28</v>
      </c>
      <c r="L51" s="52">
        <f t="shared" si="2"/>
        <v>27.499999999999996</v>
      </c>
      <c r="M51" s="52">
        <f t="shared" si="3"/>
        <v>29.499999999999996</v>
      </c>
      <c r="N51" s="52">
        <f t="shared" si="0"/>
        <v>28</v>
      </c>
      <c r="O51" s="52">
        <f t="shared" si="4"/>
        <v>29.499999999999996</v>
      </c>
      <c r="P51" s="52">
        <f t="shared" si="5"/>
        <v>28</v>
      </c>
      <c r="Q51" s="52">
        <f t="shared" si="6"/>
        <v>30</v>
      </c>
      <c r="R51" s="52">
        <f t="shared" si="7"/>
        <v>0</v>
      </c>
      <c r="S51" s="52" t="str">
        <f t="shared" si="8"/>
        <v>não</v>
      </c>
      <c r="T51" s="52">
        <v>27.499999999999996</v>
      </c>
      <c r="U51" s="53">
        <v>252496.098</v>
      </c>
      <c r="V51" s="53">
        <v>9181.6762999999992</v>
      </c>
      <c r="W51" s="176" t="str">
        <f t="shared" si="9"/>
        <v>NÃO</v>
      </c>
      <c r="X51" s="118">
        <f t="shared" si="10"/>
        <v>-41317.543349999993</v>
      </c>
      <c r="Y51" s="118" t="str">
        <f>IF(I51&gt;(H51*V51),"SIM","NÃO")</f>
        <v>SIM</v>
      </c>
      <c r="Z51" s="118">
        <f t="shared" si="12"/>
        <v>-41317.543349999993</v>
      </c>
      <c r="AA51" s="118">
        <f t="shared" si="13"/>
        <v>-41317.543349999993</v>
      </c>
      <c r="AB51" s="118">
        <f t="shared" si="14"/>
        <v>-41317.543349999993</v>
      </c>
    </row>
    <row r="52" spans="1:28" x14ac:dyDescent="0.25">
      <c r="A52" s="176" t="s">
        <v>276</v>
      </c>
      <c r="B52" s="51" t="s">
        <v>12</v>
      </c>
      <c r="C52" s="51" t="s">
        <v>26</v>
      </c>
      <c r="D52" s="51" t="s">
        <v>242</v>
      </c>
      <c r="E52" s="51" t="s">
        <v>265</v>
      </c>
      <c r="F52" s="52">
        <v>0</v>
      </c>
      <c r="G52" s="53">
        <v>0</v>
      </c>
      <c r="H52" s="52">
        <v>1</v>
      </c>
      <c r="I52" s="53">
        <v>10152.81</v>
      </c>
      <c r="J52" s="121">
        <v>4060131011</v>
      </c>
      <c r="K52" s="52">
        <f t="shared" si="1"/>
        <v>0</v>
      </c>
      <c r="L52" s="52">
        <f t="shared" si="2"/>
        <v>0</v>
      </c>
      <c r="M52" s="52">
        <f t="shared" si="3"/>
        <v>28</v>
      </c>
      <c r="N52" s="52">
        <f t="shared" si="0"/>
        <v>35</v>
      </c>
      <c r="O52" s="52">
        <f t="shared" si="4"/>
        <v>28</v>
      </c>
      <c r="P52" s="52">
        <f t="shared" si="5"/>
        <v>35</v>
      </c>
      <c r="Q52" s="52">
        <f t="shared" si="6"/>
        <v>0</v>
      </c>
      <c r="R52" s="52">
        <f t="shared" si="7"/>
        <v>0</v>
      </c>
      <c r="S52" s="52" t="str">
        <f t="shared" si="8"/>
        <v xml:space="preserve"> </v>
      </c>
      <c r="T52" s="52">
        <v>0</v>
      </c>
      <c r="U52" s="53">
        <v>0</v>
      </c>
      <c r="V52" s="53">
        <v>9503.1558000000005</v>
      </c>
      <c r="W52" s="176" t="str">
        <f t="shared" si="9"/>
        <v/>
      </c>
      <c r="X52" s="118">
        <f t="shared" si="10"/>
        <v>-9503.1558000000005</v>
      </c>
      <c r="Y52" s="118" t="str">
        <f>IF(I52&gt;(H52*V52),"SIM","NÃO")</f>
        <v>SIM</v>
      </c>
      <c r="Z52" s="118">
        <f t="shared" si="12"/>
        <v>-9503.1558000000005</v>
      </c>
      <c r="AA52" s="118">
        <f t="shared" si="13"/>
        <v>-9503.1558000000005</v>
      </c>
      <c r="AB52" s="118">
        <f t="shared" si="14"/>
        <v>-9503.1558000000005</v>
      </c>
    </row>
    <row r="53" spans="1:28" x14ac:dyDescent="0.25">
      <c r="A53" s="176" t="s">
        <v>276</v>
      </c>
      <c r="B53" s="51" t="s">
        <v>12</v>
      </c>
      <c r="C53" s="51" t="s">
        <v>26</v>
      </c>
      <c r="D53" s="51" t="s">
        <v>242</v>
      </c>
      <c r="E53" s="51" t="s">
        <v>267</v>
      </c>
      <c r="F53" s="52">
        <v>0</v>
      </c>
      <c r="G53" s="53">
        <v>0</v>
      </c>
      <c r="H53" s="52">
        <v>1</v>
      </c>
      <c r="I53" s="53">
        <v>11085.82</v>
      </c>
      <c r="J53" s="121">
        <v>4060131011</v>
      </c>
      <c r="K53" s="52">
        <f t="shared" si="1"/>
        <v>0</v>
      </c>
      <c r="L53" s="52">
        <f t="shared" si="2"/>
        <v>0</v>
      </c>
      <c r="M53" s="52">
        <f t="shared" si="3"/>
        <v>28</v>
      </c>
      <c r="N53" s="52">
        <f t="shared" si="0"/>
        <v>35</v>
      </c>
      <c r="O53" s="52">
        <f t="shared" si="4"/>
        <v>28</v>
      </c>
      <c r="P53" s="52">
        <f t="shared" si="5"/>
        <v>35</v>
      </c>
      <c r="Q53" s="52">
        <f t="shared" si="6"/>
        <v>0</v>
      </c>
      <c r="R53" s="52">
        <f t="shared" si="7"/>
        <v>0</v>
      </c>
      <c r="S53" s="52" t="str">
        <f t="shared" si="8"/>
        <v xml:space="preserve"> </v>
      </c>
      <c r="T53" s="52">
        <v>0</v>
      </c>
      <c r="U53" s="53">
        <v>0</v>
      </c>
      <c r="V53" s="53">
        <v>9365.7199999999993</v>
      </c>
      <c r="W53" s="176" t="str">
        <f t="shared" si="9"/>
        <v/>
      </c>
      <c r="X53" s="118">
        <f t="shared" si="10"/>
        <v>-9365.7199999999993</v>
      </c>
      <c r="Y53" s="118" t="str">
        <f>IF(I53&gt;(H53*V53),"SIM","NÃO")</f>
        <v>SIM</v>
      </c>
      <c r="Z53" s="118">
        <f t="shared" si="12"/>
        <v>-9365.7199999999993</v>
      </c>
      <c r="AA53" s="118">
        <f t="shared" si="13"/>
        <v>-9365.7199999999993</v>
      </c>
      <c r="AB53" s="118">
        <f t="shared" si="14"/>
        <v>-9365.7199999999993</v>
      </c>
    </row>
    <row r="54" spans="1:28" x14ac:dyDescent="0.25">
      <c r="A54" s="176" t="s">
        <v>276</v>
      </c>
      <c r="B54" s="51" t="s">
        <v>12</v>
      </c>
      <c r="C54" s="51" t="s">
        <v>26</v>
      </c>
      <c r="D54" s="51" t="s">
        <v>242</v>
      </c>
      <c r="E54" s="51" t="s">
        <v>266</v>
      </c>
      <c r="F54" s="52">
        <v>4.5</v>
      </c>
      <c r="G54" s="53">
        <v>43577.179799999998</v>
      </c>
      <c r="H54" s="52">
        <v>2</v>
      </c>
      <c r="I54" s="53">
        <v>18032.05</v>
      </c>
      <c r="J54" s="121">
        <v>4060131011</v>
      </c>
      <c r="K54" s="52">
        <f t="shared" si="1"/>
        <v>2</v>
      </c>
      <c r="L54" s="52">
        <f t="shared" si="2"/>
        <v>5.5</v>
      </c>
      <c r="M54" s="52">
        <f t="shared" si="3"/>
        <v>28</v>
      </c>
      <c r="N54" s="52">
        <f t="shared" si="0"/>
        <v>35</v>
      </c>
      <c r="O54" s="52">
        <f t="shared" si="4"/>
        <v>28</v>
      </c>
      <c r="P54" s="52">
        <f t="shared" si="5"/>
        <v>35</v>
      </c>
      <c r="Q54" s="52">
        <f t="shared" si="6"/>
        <v>2</v>
      </c>
      <c r="R54" s="52">
        <f t="shared" si="7"/>
        <v>0</v>
      </c>
      <c r="S54" s="52" t="str">
        <f t="shared" si="8"/>
        <v>sim</v>
      </c>
      <c r="T54" s="52">
        <v>5.5</v>
      </c>
      <c r="U54" s="53">
        <v>53260.998</v>
      </c>
      <c r="V54" s="53">
        <v>9683.8178000000007</v>
      </c>
      <c r="W54" s="176" t="str">
        <f t="shared" si="9"/>
        <v>NÃO</v>
      </c>
      <c r="X54" s="118">
        <f t="shared" si="10"/>
        <v>24209.544500000004</v>
      </c>
      <c r="Y54" s="118" t="str">
        <f>IF(I54&gt;(H54*V54),"SIM","NÃO")</f>
        <v>NÃO</v>
      </c>
      <c r="Z54" s="118">
        <f t="shared" si="12"/>
        <v>24209.544500000004</v>
      </c>
      <c r="AA54" s="118">
        <f t="shared" si="13"/>
        <v>24209.544500000004</v>
      </c>
      <c r="AB54" s="118">
        <f t="shared" si="14"/>
        <v>24209.544500000004</v>
      </c>
    </row>
    <row r="55" spans="1:28" x14ac:dyDescent="0.25">
      <c r="A55" s="176" t="s">
        <v>276</v>
      </c>
      <c r="B55" s="51" t="s">
        <v>12</v>
      </c>
      <c r="C55" s="51" t="s">
        <v>26</v>
      </c>
      <c r="D55" s="51" t="s">
        <v>242</v>
      </c>
      <c r="E55" s="51" t="s">
        <v>254</v>
      </c>
      <c r="F55" s="52">
        <v>0.99999999999999989</v>
      </c>
      <c r="G55" s="53">
        <v>13886.1414</v>
      </c>
      <c r="H55" s="52">
        <v>0</v>
      </c>
      <c r="I55" s="53">
        <v>0</v>
      </c>
      <c r="J55" s="121">
        <v>4060131011</v>
      </c>
      <c r="K55" s="52">
        <f t="shared" si="1"/>
        <v>0</v>
      </c>
      <c r="L55" s="52">
        <f t="shared" si="2"/>
        <v>0</v>
      </c>
      <c r="M55" s="52">
        <f t="shared" si="3"/>
        <v>28</v>
      </c>
      <c r="N55" s="52">
        <f t="shared" si="0"/>
        <v>35</v>
      </c>
      <c r="O55" s="52">
        <f t="shared" si="4"/>
        <v>26</v>
      </c>
      <c r="P55" s="52">
        <f t="shared" si="5"/>
        <v>33</v>
      </c>
      <c r="Q55" s="52">
        <f t="shared" si="6"/>
        <v>0</v>
      </c>
      <c r="R55" s="52">
        <f t="shared" si="7"/>
        <v>0</v>
      </c>
      <c r="S55" s="52" t="str">
        <f t="shared" si="8"/>
        <v xml:space="preserve"> </v>
      </c>
      <c r="T55" s="52">
        <v>0.99999999999999989</v>
      </c>
      <c r="U55" s="53">
        <v>13886.1414</v>
      </c>
      <c r="V55" s="53">
        <v>13886.141299999999</v>
      </c>
      <c r="W55" s="176" t="str">
        <f t="shared" si="9"/>
        <v>NÃO</v>
      </c>
      <c r="X55" s="118">
        <f t="shared" si="10"/>
        <v>13886.141299999997</v>
      </c>
      <c r="Y55" s="118"/>
      <c r="Z55" s="118">
        <f t="shared" si="12"/>
        <v>13886.141299999997</v>
      </c>
      <c r="AA55" s="118">
        <f t="shared" si="13"/>
        <v>13886.141299999997</v>
      </c>
      <c r="AB55" s="118">
        <f t="shared" si="14"/>
        <v>13886.141299999997</v>
      </c>
    </row>
    <row r="56" spans="1:28" x14ac:dyDescent="0.25">
      <c r="A56" s="176" t="s">
        <v>276</v>
      </c>
      <c r="B56" s="51" t="s">
        <v>12</v>
      </c>
      <c r="C56" s="51" t="s">
        <v>26</v>
      </c>
      <c r="D56" s="51" t="s">
        <v>242</v>
      </c>
      <c r="E56" s="51" t="s">
        <v>256</v>
      </c>
      <c r="F56" s="52">
        <v>18.5</v>
      </c>
      <c r="G56" s="53">
        <v>169861.0116</v>
      </c>
      <c r="H56" s="52">
        <v>33</v>
      </c>
      <c r="I56" s="53">
        <v>316137.27</v>
      </c>
      <c r="J56" s="121">
        <v>4060131011</v>
      </c>
      <c r="K56" s="52">
        <f t="shared" si="1"/>
        <v>33</v>
      </c>
      <c r="L56" s="52">
        <f t="shared" si="2"/>
        <v>21.5</v>
      </c>
      <c r="M56" s="52">
        <f t="shared" si="3"/>
        <v>28</v>
      </c>
      <c r="N56" s="52">
        <f t="shared" si="0"/>
        <v>35</v>
      </c>
      <c r="O56" s="52">
        <f t="shared" si="4"/>
        <v>26</v>
      </c>
      <c r="P56" s="52">
        <f t="shared" si="5"/>
        <v>33</v>
      </c>
      <c r="Q56" s="52">
        <f t="shared" si="6"/>
        <v>26</v>
      </c>
      <c r="R56" s="52">
        <f t="shared" si="7"/>
        <v>0</v>
      </c>
      <c r="S56" s="52" t="str">
        <f t="shared" si="8"/>
        <v>não</v>
      </c>
      <c r="T56" s="52">
        <v>21.5</v>
      </c>
      <c r="U56" s="53">
        <v>197406.04019999999</v>
      </c>
      <c r="V56" s="53">
        <v>9181.6762999999992</v>
      </c>
      <c r="W56" s="176" t="str">
        <f t="shared" si="9"/>
        <v>SIM</v>
      </c>
      <c r="X56" s="118">
        <f t="shared" si="10"/>
        <v>-68862.572249999997</v>
      </c>
      <c r="Y56" s="118" t="str">
        <f>IF(I56&gt;(H56*V56),"SIM","NÃO")</f>
        <v>SIM</v>
      </c>
      <c r="Z56" s="118">
        <f t="shared" si="12"/>
        <v>-68862.572249999997</v>
      </c>
      <c r="AA56" s="118">
        <f t="shared" si="13"/>
        <v>-133134.30635</v>
      </c>
      <c r="AB56" s="118">
        <f t="shared" si="14"/>
        <v>-133134.30635</v>
      </c>
    </row>
    <row r="57" spans="1:28" x14ac:dyDescent="0.25">
      <c r="A57" s="176" t="s">
        <v>276</v>
      </c>
      <c r="B57" s="51" t="s">
        <v>12</v>
      </c>
      <c r="C57" s="51" t="s">
        <v>26</v>
      </c>
      <c r="D57" s="51" t="s">
        <v>243</v>
      </c>
      <c r="E57" s="51" t="s">
        <v>268</v>
      </c>
      <c r="F57" s="52">
        <v>6.4999999999999991</v>
      </c>
      <c r="G57" s="53">
        <v>62935.064400000003</v>
      </c>
      <c r="H57" s="52">
        <v>1</v>
      </c>
      <c r="I57" s="53">
        <v>14480.3</v>
      </c>
      <c r="J57" s="121">
        <v>4060131012</v>
      </c>
      <c r="K57" s="52">
        <f t="shared" si="1"/>
        <v>1</v>
      </c>
      <c r="L57" s="52">
        <f t="shared" si="2"/>
        <v>7.5</v>
      </c>
      <c r="M57" s="52">
        <f t="shared" si="3"/>
        <v>42</v>
      </c>
      <c r="N57" s="52">
        <f t="shared" si="0"/>
        <v>77</v>
      </c>
      <c r="O57" s="52">
        <f t="shared" si="4"/>
        <v>42</v>
      </c>
      <c r="P57" s="52">
        <f t="shared" si="5"/>
        <v>77</v>
      </c>
      <c r="Q57" s="52">
        <f t="shared" si="6"/>
        <v>1</v>
      </c>
      <c r="R57" s="52">
        <f t="shared" si="7"/>
        <v>0</v>
      </c>
      <c r="S57" s="52" t="str">
        <f t="shared" si="8"/>
        <v>sim</v>
      </c>
      <c r="T57" s="52">
        <v>7.5</v>
      </c>
      <c r="U57" s="53">
        <v>72617.381999999998</v>
      </c>
      <c r="V57" s="53">
        <v>9682.3176000000003</v>
      </c>
      <c r="W57" s="176" t="str">
        <f t="shared" si="9"/>
        <v>NÃO</v>
      </c>
      <c r="X57" s="118">
        <f t="shared" si="10"/>
        <v>53252.746799999994</v>
      </c>
      <c r="Y57" s="118" t="str">
        <f>IF(I57&gt;(H57*V57),"SIM","NÃO")</f>
        <v>SIM</v>
      </c>
      <c r="Z57" s="118">
        <f t="shared" si="12"/>
        <v>53252.746799999994</v>
      </c>
      <c r="AA57" s="118">
        <f t="shared" si="13"/>
        <v>53252.746799999994</v>
      </c>
      <c r="AB57" s="118">
        <f t="shared" si="14"/>
        <v>53252.746799999994</v>
      </c>
    </row>
    <row r="58" spans="1:28" x14ac:dyDescent="0.25">
      <c r="A58" s="176" t="s">
        <v>276</v>
      </c>
      <c r="B58" s="51" t="s">
        <v>12</v>
      </c>
      <c r="C58" s="51" t="s">
        <v>26</v>
      </c>
      <c r="D58" s="51" t="s">
        <v>243</v>
      </c>
      <c r="E58" s="51" t="s">
        <v>254</v>
      </c>
      <c r="F58" s="52">
        <v>1.9999999999999998</v>
      </c>
      <c r="G58" s="53">
        <v>27772.282800000001</v>
      </c>
      <c r="H58" s="52">
        <v>0</v>
      </c>
      <c r="I58" s="53">
        <v>0</v>
      </c>
      <c r="J58" s="121">
        <v>4060131012</v>
      </c>
      <c r="K58" s="52">
        <f t="shared" si="1"/>
        <v>0</v>
      </c>
      <c r="L58" s="52">
        <f t="shared" si="2"/>
        <v>0</v>
      </c>
      <c r="M58" s="52">
        <f t="shared" si="3"/>
        <v>42</v>
      </c>
      <c r="N58" s="52">
        <f t="shared" si="0"/>
        <v>77</v>
      </c>
      <c r="O58" s="52">
        <f t="shared" si="4"/>
        <v>41</v>
      </c>
      <c r="P58" s="52">
        <f t="shared" si="5"/>
        <v>76</v>
      </c>
      <c r="Q58" s="52">
        <f t="shared" si="6"/>
        <v>0</v>
      </c>
      <c r="R58" s="52">
        <f t="shared" si="7"/>
        <v>0</v>
      </c>
      <c r="S58" s="52" t="str">
        <f t="shared" si="8"/>
        <v xml:space="preserve"> </v>
      </c>
      <c r="T58" s="52">
        <v>2.5</v>
      </c>
      <c r="U58" s="53">
        <v>34715.353199999998</v>
      </c>
      <c r="V58" s="53">
        <v>13886.141299999999</v>
      </c>
      <c r="W58" s="176" t="str">
        <f t="shared" si="9"/>
        <v>NÃO</v>
      </c>
      <c r="X58" s="118">
        <f t="shared" si="10"/>
        <v>27772.282599999995</v>
      </c>
      <c r="Y58" s="118"/>
      <c r="Z58" s="118">
        <f t="shared" si="12"/>
        <v>27772.282599999995</v>
      </c>
      <c r="AA58" s="118">
        <f t="shared" si="13"/>
        <v>27772.282599999995</v>
      </c>
      <c r="AB58" s="118">
        <f t="shared" si="14"/>
        <v>27772.282599999995</v>
      </c>
    </row>
    <row r="59" spans="1:28" x14ac:dyDescent="0.25">
      <c r="A59" s="176" t="s">
        <v>276</v>
      </c>
      <c r="B59" s="51" t="s">
        <v>12</v>
      </c>
      <c r="C59" s="51" t="s">
        <v>26</v>
      </c>
      <c r="D59" s="51" t="s">
        <v>243</v>
      </c>
      <c r="E59" s="51" t="s">
        <v>256</v>
      </c>
      <c r="F59" s="52">
        <v>27</v>
      </c>
      <c r="G59" s="53">
        <v>247905.2598</v>
      </c>
      <c r="H59" s="52">
        <v>76</v>
      </c>
      <c r="I59" s="53">
        <v>654114.81000000006</v>
      </c>
      <c r="J59" s="121">
        <v>4060131012</v>
      </c>
      <c r="K59" s="52">
        <f t="shared" si="1"/>
        <v>76</v>
      </c>
      <c r="L59" s="52">
        <f t="shared" si="2"/>
        <v>31.999999999999996</v>
      </c>
      <c r="M59" s="52">
        <f t="shared" si="3"/>
        <v>42</v>
      </c>
      <c r="N59" s="52">
        <f t="shared" si="0"/>
        <v>77</v>
      </c>
      <c r="O59" s="52">
        <f t="shared" si="4"/>
        <v>41</v>
      </c>
      <c r="P59" s="52">
        <f t="shared" si="5"/>
        <v>76</v>
      </c>
      <c r="Q59" s="52">
        <f t="shared" si="6"/>
        <v>41</v>
      </c>
      <c r="R59" s="52">
        <f t="shared" si="7"/>
        <v>0</v>
      </c>
      <c r="S59" s="52" t="str">
        <f t="shared" si="8"/>
        <v>não</v>
      </c>
      <c r="T59" s="52">
        <v>31.999999999999996</v>
      </c>
      <c r="U59" s="53">
        <v>293813.64179999998</v>
      </c>
      <c r="V59" s="53">
        <v>9181.6762999999992</v>
      </c>
      <c r="W59" s="176" t="str">
        <f t="shared" si="9"/>
        <v>SIM</v>
      </c>
      <c r="X59" s="118">
        <f t="shared" si="10"/>
        <v>-128543.46819999999</v>
      </c>
      <c r="Y59" s="118" t="str">
        <f t="shared" ref="Y59:Y101" si="17">IF(I59&gt;(H59*V59),"SIM","NÃO")</f>
        <v>NÃO</v>
      </c>
      <c r="Z59" s="118">
        <f t="shared" si="12"/>
        <v>-120494.83342105264</v>
      </c>
      <c r="AA59" s="118">
        <f t="shared" si="13"/>
        <v>-449902.13869999995</v>
      </c>
      <c r="AB59" s="118">
        <f t="shared" si="14"/>
        <v>-421731.91697368427</v>
      </c>
    </row>
    <row r="60" spans="1:28" x14ac:dyDescent="0.25">
      <c r="A60" s="176" t="s">
        <v>276</v>
      </c>
      <c r="B60" s="51" t="s">
        <v>48</v>
      </c>
      <c r="C60" s="51" t="s">
        <v>48</v>
      </c>
      <c r="D60" s="51" t="s">
        <v>183</v>
      </c>
      <c r="E60" s="51" t="s">
        <v>255</v>
      </c>
      <c r="F60" s="52">
        <v>34</v>
      </c>
      <c r="G60" s="53">
        <v>313662.63780000003</v>
      </c>
      <c r="H60" s="52">
        <v>46</v>
      </c>
      <c r="I60" s="53">
        <v>388417.37</v>
      </c>
      <c r="J60" s="121">
        <v>4060131013</v>
      </c>
      <c r="K60" s="52">
        <f t="shared" si="1"/>
        <v>46</v>
      </c>
      <c r="L60" s="52">
        <f t="shared" si="2"/>
        <v>40</v>
      </c>
      <c r="M60" s="52">
        <f t="shared" si="3"/>
        <v>53</v>
      </c>
      <c r="N60" s="52">
        <f t="shared" si="0"/>
        <v>48</v>
      </c>
      <c r="O60" s="52">
        <f t="shared" si="4"/>
        <v>53</v>
      </c>
      <c r="P60" s="52">
        <f t="shared" si="5"/>
        <v>48</v>
      </c>
      <c r="Q60" s="52">
        <f t="shared" si="6"/>
        <v>51</v>
      </c>
      <c r="R60" s="52">
        <f t="shared" si="7"/>
        <v>0</v>
      </c>
      <c r="S60" s="52" t="str">
        <f t="shared" si="8"/>
        <v>não</v>
      </c>
      <c r="T60" s="52">
        <v>40</v>
      </c>
      <c r="U60" s="53">
        <v>369014.86800000002</v>
      </c>
      <c r="V60" s="53">
        <v>9225.3716999999997</v>
      </c>
      <c r="W60" s="176" t="str">
        <f t="shared" si="9"/>
        <v>NÃO</v>
      </c>
      <c r="X60" s="118">
        <f t="shared" si="10"/>
        <v>-110704.4604</v>
      </c>
      <c r="Y60" s="118" t="str">
        <f t="shared" si="17"/>
        <v>NÃO</v>
      </c>
      <c r="Z60" s="118">
        <f t="shared" si="12"/>
        <v>-101326.27043478261</v>
      </c>
      <c r="AA60" s="118">
        <f t="shared" si="13"/>
        <v>-110704.4604</v>
      </c>
      <c r="AB60" s="118">
        <f t="shared" si="14"/>
        <v>-101326.27043478261</v>
      </c>
    </row>
    <row r="61" spans="1:28" x14ac:dyDescent="0.25">
      <c r="A61" s="176" t="s">
        <v>276</v>
      </c>
      <c r="B61" s="51" t="s">
        <v>48</v>
      </c>
      <c r="C61" s="51" t="s">
        <v>48</v>
      </c>
      <c r="D61" s="51" t="s">
        <v>183</v>
      </c>
      <c r="E61" s="51" t="s">
        <v>250</v>
      </c>
      <c r="F61" s="52">
        <v>11</v>
      </c>
      <c r="G61" s="53">
        <v>126607.4004</v>
      </c>
      <c r="H61" s="52">
        <v>2</v>
      </c>
      <c r="I61" s="53">
        <v>24975.14</v>
      </c>
      <c r="J61" s="121">
        <v>4060131013</v>
      </c>
      <c r="K61" s="52">
        <f t="shared" si="1"/>
        <v>2</v>
      </c>
      <c r="L61" s="52">
        <f t="shared" si="2"/>
        <v>12.999999999999998</v>
      </c>
      <c r="M61" s="52">
        <f t="shared" si="3"/>
        <v>53</v>
      </c>
      <c r="N61" s="52">
        <f t="shared" si="0"/>
        <v>48</v>
      </c>
      <c r="O61" s="52">
        <f t="shared" si="4"/>
        <v>2</v>
      </c>
      <c r="P61" s="52">
        <f t="shared" si="5"/>
        <v>2</v>
      </c>
      <c r="Q61" s="52">
        <f t="shared" si="6"/>
        <v>2</v>
      </c>
      <c r="R61" s="52">
        <f t="shared" si="7"/>
        <v>0</v>
      </c>
      <c r="S61" s="52" t="str">
        <f t="shared" si="8"/>
        <v>sim</v>
      </c>
      <c r="T61" s="52">
        <v>12.999999999999998</v>
      </c>
      <c r="U61" s="53">
        <v>149626.9278</v>
      </c>
      <c r="V61" s="53">
        <v>11509.7637</v>
      </c>
      <c r="W61" s="176" t="str">
        <f t="shared" si="9"/>
        <v>NÃO</v>
      </c>
      <c r="X61" s="118">
        <f t="shared" si="10"/>
        <v>103587.87329999999</v>
      </c>
      <c r="Y61" s="118" t="str">
        <f t="shared" si="17"/>
        <v>SIM</v>
      </c>
      <c r="Z61" s="118">
        <f t="shared" si="12"/>
        <v>103587.87329999999</v>
      </c>
      <c r="AA61" s="118">
        <f t="shared" si="13"/>
        <v>103587.87329999999</v>
      </c>
      <c r="AB61" s="118">
        <f t="shared" si="14"/>
        <v>103587.87329999999</v>
      </c>
    </row>
    <row r="62" spans="1:28" x14ac:dyDescent="0.25">
      <c r="A62" s="176" t="s">
        <v>276</v>
      </c>
      <c r="B62" s="51" t="s">
        <v>48</v>
      </c>
      <c r="C62" s="51" t="s">
        <v>48</v>
      </c>
      <c r="D62" s="51" t="s">
        <v>183</v>
      </c>
      <c r="E62" s="51" t="s">
        <v>251</v>
      </c>
      <c r="F62" s="52">
        <v>0</v>
      </c>
      <c r="G62" s="53">
        <v>0</v>
      </c>
      <c r="H62" s="52">
        <v>2</v>
      </c>
      <c r="I62" s="53">
        <v>23278.81</v>
      </c>
      <c r="J62" s="121">
        <v>4060131013</v>
      </c>
      <c r="K62" s="52">
        <f t="shared" si="1"/>
        <v>0</v>
      </c>
      <c r="L62" s="52">
        <f t="shared" si="2"/>
        <v>0</v>
      </c>
      <c r="M62" s="52">
        <f t="shared" si="3"/>
        <v>53</v>
      </c>
      <c r="N62" s="52">
        <f t="shared" si="0"/>
        <v>48</v>
      </c>
      <c r="O62" s="52">
        <f t="shared" si="4"/>
        <v>0</v>
      </c>
      <c r="P62" s="52">
        <f t="shared" si="5"/>
        <v>0</v>
      </c>
      <c r="Q62" s="52">
        <f t="shared" si="6"/>
        <v>0</v>
      </c>
      <c r="R62" s="52">
        <f t="shared" si="7"/>
        <v>0</v>
      </c>
      <c r="S62" s="52" t="str">
        <f t="shared" si="8"/>
        <v xml:space="preserve"> </v>
      </c>
      <c r="T62" s="52">
        <v>0</v>
      </c>
      <c r="U62" s="53">
        <v>0</v>
      </c>
      <c r="V62" s="53">
        <v>9891.1381000000001</v>
      </c>
      <c r="W62" s="176" t="str">
        <f t="shared" si="9"/>
        <v/>
      </c>
      <c r="X62" s="118">
        <f t="shared" si="10"/>
        <v>-19782.2762</v>
      </c>
      <c r="Y62" s="118" t="str">
        <f t="shared" si="17"/>
        <v>SIM</v>
      </c>
      <c r="Z62" s="118">
        <f t="shared" si="12"/>
        <v>-19782.2762</v>
      </c>
      <c r="AA62" s="118">
        <f t="shared" si="13"/>
        <v>-19782.2762</v>
      </c>
      <c r="AB62" s="118">
        <f t="shared" si="14"/>
        <v>-19782.2762</v>
      </c>
    </row>
    <row r="63" spans="1:28" ht="30" x14ac:dyDescent="0.25">
      <c r="A63" s="176" t="s">
        <v>276</v>
      </c>
      <c r="B63" s="51" t="s">
        <v>48</v>
      </c>
      <c r="C63" s="51" t="s">
        <v>48</v>
      </c>
      <c r="D63" s="51" t="s">
        <v>184</v>
      </c>
      <c r="E63" s="51" t="s">
        <v>255</v>
      </c>
      <c r="F63" s="52">
        <v>32.5</v>
      </c>
      <c r="G63" s="53">
        <v>299824.58039999998</v>
      </c>
      <c r="H63" s="52">
        <v>28</v>
      </c>
      <c r="I63" s="53">
        <v>256219.99</v>
      </c>
      <c r="J63" s="121">
        <v>4060131014</v>
      </c>
      <c r="K63" s="52">
        <f t="shared" si="1"/>
        <v>28</v>
      </c>
      <c r="L63" s="52">
        <f t="shared" si="2"/>
        <v>38</v>
      </c>
      <c r="M63" s="52">
        <f t="shared" si="3"/>
        <v>67</v>
      </c>
      <c r="N63" s="52">
        <f t="shared" si="0"/>
        <v>55</v>
      </c>
      <c r="O63" s="52">
        <f t="shared" si="4"/>
        <v>67</v>
      </c>
      <c r="P63" s="52">
        <f t="shared" si="5"/>
        <v>55</v>
      </c>
      <c r="Q63" s="52">
        <f t="shared" si="6"/>
        <v>34</v>
      </c>
      <c r="R63" s="52">
        <f t="shared" si="7"/>
        <v>0</v>
      </c>
      <c r="S63" s="52" t="str">
        <f t="shared" si="8"/>
        <v>não</v>
      </c>
      <c r="T63" s="52">
        <v>38</v>
      </c>
      <c r="U63" s="53">
        <v>350564.12459999998</v>
      </c>
      <c r="V63" s="53">
        <v>9225.3716999999997</v>
      </c>
      <c r="W63" s="176" t="str">
        <f t="shared" si="9"/>
        <v>NÃO</v>
      </c>
      <c r="X63" s="118">
        <f t="shared" si="10"/>
        <v>41514.17265</v>
      </c>
      <c r="Y63" s="118" t="str">
        <f t="shared" si="17"/>
        <v>NÃO</v>
      </c>
      <c r="Z63" s="118">
        <f t="shared" si="12"/>
        <v>41514.17265</v>
      </c>
      <c r="AA63" s="118">
        <f t="shared" si="13"/>
        <v>41514.17265</v>
      </c>
      <c r="AB63" s="118">
        <f t="shared" si="14"/>
        <v>41514.17265</v>
      </c>
    </row>
    <row r="64" spans="1:28" ht="30" x14ac:dyDescent="0.25">
      <c r="A64" s="176" t="s">
        <v>276</v>
      </c>
      <c r="B64" s="51" t="s">
        <v>48</v>
      </c>
      <c r="C64" s="51" t="s">
        <v>48</v>
      </c>
      <c r="D64" s="51" t="s">
        <v>184</v>
      </c>
      <c r="E64" s="51" t="s">
        <v>250</v>
      </c>
      <c r="F64" s="52">
        <v>24.499999999999996</v>
      </c>
      <c r="G64" s="53">
        <v>281989.2108</v>
      </c>
      <c r="H64" s="52">
        <v>27</v>
      </c>
      <c r="I64" s="53">
        <v>285960.3</v>
      </c>
      <c r="J64" s="121">
        <v>4060131014</v>
      </c>
      <c r="K64" s="52">
        <f t="shared" si="1"/>
        <v>27</v>
      </c>
      <c r="L64" s="52">
        <f t="shared" si="2"/>
        <v>28.999999999999996</v>
      </c>
      <c r="M64" s="52">
        <f t="shared" si="3"/>
        <v>67</v>
      </c>
      <c r="N64" s="52">
        <f t="shared" si="0"/>
        <v>55</v>
      </c>
      <c r="O64" s="52">
        <f t="shared" si="4"/>
        <v>33</v>
      </c>
      <c r="P64" s="52">
        <f t="shared" si="5"/>
        <v>27</v>
      </c>
      <c r="Q64" s="52">
        <f t="shared" si="6"/>
        <v>33</v>
      </c>
      <c r="R64" s="52">
        <f t="shared" si="7"/>
        <v>0</v>
      </c>
      <c r="S64" s="52" t="str">
        <f t="shared" si="8"/>
        <v>não</v>
      </c>
      <c r="T64" s="52">
        <v>28.999999999999996</v>
      </c>
      <c r="U64" s="53">
        <v>333783.14760000003</v>
      </c>
      <c r="V64" s="53">
        <v>11509.7637</v>
      </c>
      <c r="W64" s="176" t="str">
        <f t="shared" si="9"/>
        <v>NÃO</v>
      </c>
      <c r="X64" s="118">
        <f t="shared" si="10"/>
        <v>-28774.409250000041</v>
      </c>
      <c r="Y64" s="118" t="str">
        <f t="shared" si="17"/>
        <v>NÃO</v>
      </c>
      <c r="Z64" s="118">
        <f t="shared" si="12"/>
        <v>-26477.805555555595</v>
      </c>
      <c r="AA64" s="118">
        <f t="shared" si="13"/>
        <v>-28774.409250000041</v>
      </c>
      <c r="AB64" s="118">
        <f t="shared" si="14"/>
        <v>-26477.805555555595</v>
      </c>
    </row>
    <row r="65" spans="1:28" x14ac:dyDescent="0.25">
      <c r="A65" s="176" t="s">
        <v>276</v>
      </c>
      <c r="B65" s="51" t="s">
        <v>48</v>
      </c>
      <c r="C65" s="51" t="s">
        <v>48</v>
      </c>
      <c r="D65" s="51" t="s">
        <v>185</v>
      </c>
      <c r="E65" s="51" t="s">
        <v>255</v>
      </c>
      <c r="F65" s="52">
        <v>34</v>
      </c>
      <c r="G65" s="53">
        <v>313662.63780000003</v>
      </c>
      <c r="H65" s="52">
        <v>24</v>
      </c>
      <c r="I65" s="53">
        <v>236029.74</v>
      </c>
      <c r="J65" s="121">
        <v>4060131015</v>
      </c>
      <c r="K65" s="52">
        <f t="shared" si="1"/>
        <v>24</v>
      </c>
      <c r="L65" s="52">
        <f t="shared" si="2"/>
        <v>40</v>
      </c>
      <c r="M65" s="52">
        <f t="shared" si="3"/>
        <v>53</v>
      </c>
      <c r="N65" s="52">
        <f t="shared" si="0"/>
        <v>28</v>
      </c>
      <c r="O65" s="52">
        <f t="shared" si="4"/>
        <v>53</v>
      </c>
      <c r="P65" s="52">
        <f t="shared" si="5"/>
        <v>28</v>
      </c>
      <c r="Q65" s="52">
        <f t="shared" si="6"/>
        <v>45</v>
      </c>
      <c r="R65" s="52">
        <f t="shared" si="7"/>
        <v>0</v>
      </c>
      <c r="S65" s="52" t="str">
        <f t="shared" si="8"/>
        <v>não</v>
      </c>
      <c r="T65" s="52">
        <v>40</v>
      </c>
      <c r="U65" s="53">
        <v>369014.86800000002</v>
      </c>
      <c r="V65" s="53">
        <v>9225.3716999999997</v>
      </c>
      <c r="W65" s="176" t="str">
        <f t="shared" si="9"/>
        <v>NÃO</v>
      </c>
      <c r="X65" s="118">
        <f t="shared" si="10"/>
        <v>92253.717000000004</v>
      </c>
      <c r="Y65" s="118" t="str">
        <f t="shared" si="17"/>
        <v>SIM</v>
      </c>
      <c r="Z65" s="118">
        <f t="shared" si="12"/>
        <v>92253.717000000004</v>
      </c>
      <c r="AA65" s="118">
        <f t="shared" si="13"/>
        <v>92253.717000000004</v>
      </c>
      <c r="AB65" s="118">
        <f t="shared" si="14"/>
        <v>92253.717000000004</v>
      </c>
    </row>
    <row r="66" spans="1:28" x14ac:dyDescent="0.25">
      <c r="A66" s="176" t="s">
        <v>276</v>
      </c>
      <c r="B66" s="51" t="s">
        <v>48</v>
      </c>
      <c r="C66" s="51" t="s">
        <v>48</v>
      </c>
      <c r="D66" s="51" t="s">
        <v>185</v>
      </c>
      <c r="E66" s="51" t="s">
        <v>250</v>
      </c>
      <c r="F66" s="52">
        <v>11</v>
      </c>
      <c r="G66" s="53">
        <v>126607.4004</v>
      </c>
      <c r="H66" s="52">
        <v>4</v>
      </c>
      <c r="I66" s="53">
        <v>30278.06</v>
      </c>
      <c r="J66" s="121">
        <v>4060131015</v>
      </c>
      <c r="K66" s="52">
        <f t="shared" ref="K66:K129" si="18">IF(F66=0,0,H66)</f>
        <v>4</v>
      </c>
      <c r="L66" s="52">
        <f t="shared" si="2"/>
        <v>12.999999999999998</v>
      </c>
      <c r="M66" s="52">
        <f t="shared" si="3"/>
        <v>53</v>
      </c>
      <c r="N66" s="52">
        <f t="shared" ref="N66:N129" si="19">SUMIF($J$2:$J$814,J66,$K$2:$K$815)</f>
        <v>28</v>
      </c>
      <c r="O66" s="52">
        <f t="shared" si="4"/>
        <v>8</v>
      </c>
      <c r="P66" s="52">
        <f t="shared" si="5"/>
        <v>4</v>
      </c>
      <c r="Q66" s="52">
        <f t="shared" si="6"/>
        <v>8</v>
      </c>
      <c r="R66" s="52">
        <f t="shared" si="7"/>
        <v>0</v>
      </c>
      <c r="S66" s="52" t="str">
        <f t="shared" si="8"/>
        <v>sim</v>
      </c>
      <c r="T66" s="52">
        <v>12.999999999999998</v>
      </c>
      <c r="U66" s="53">
        <v>149626.9278</v>
      </c>
      <c r="V66" s="53">
        <v>11509.7637</v>
      </c>
      <c r="W66" s="176" t="str">
        <f t="shared" si="9"/>
        <v>NÃO</v>
      </c>
      <c r="X66" s="118">
        <f t="shared" si="10"/>
        <v>80568.3459</v>
      </c>
      <c r="Y66" s="118" t="str">
        <f t="shared" si="17"/>
        <v>NÃO</v>
      </c>
      <c r="Z66" s="118">
        <f t="shared" si="12"/>
        <v>80568.3459</v>
      </c>
      <c r="AA66" s="118">
        <f t="shared" si="13"/>
        <v>80568.3459</v>
      </c>
      <c r="AB66" s="118">
        <f t="shared" si="14"/>
        <v>80568.3459</v>
      </c>
    </row>
    <row r="67" spans="1:28" x14ac:dyDescent="0.25">
      <c r="A67" s="176" t="s">
        <v>276</v>
      </c>
      <c r="B67" s="51" t="s">
        <v>48</v>
      </c>
      <c r="C67" s="51" t="s">
        <v>48</v>
      </c>
      <c r="D67" s="51" t="s">
        <v>185</v>
      </c>
      <c r="E67" s="51" t="s">
        <v>251</v>
      </c>
      <c r="F67" s="52">
        <v>0</v>
      </c>
      <c r="G67" s="53">
        <v>0</v>
      </c>
      <c r="H67" s="52">
        <v>1</v>
      </c>
      <c r="I67" s="53">
        <v>13502.66</v>
      </c>
      <c r="J67" s="121">
        <v>4060131015</v>
      </c>
      <c r="K67" s="52">
        <f t="shared" si="18"/>
        <v>0</v>
      </c>
      <c r="L67" s="52">
        <f t="shared" ref="L67:L130" si="20">IF(H67=0,0,T67)</f>
        <v>0</v>
      </c>
      <c r="M67" s="52">
        <f t="shared" ref="M67:M130" si="21">SUMIF($J$2:$J$814,J67,$T$2:$T$815)</f>
        <v>53</v>
      </c>
      <c r="N67" s="52">
        <f t="shared" si="19"/>
        <v>28</v>
      </c>
      <c r="O67" s="52">
        <f t="shared" ref="O67:O130" si="22">IF(J67=J66,O66-Q66,M67)</f>
        <v>0</v>
      </c>
      <c r="P67" s="52">
        <f t="shared" ref="P67:P130" si="23">IF(J67=J66,P66-K66,N67)</f>
        <v>0</v>
      </c>
      <c r="Q67" s="52">
        <f t="shared" ref="Q67:Q130" si="24">IF(P67=0,0,ROUND(K67/P67*O67,0))</f>
        <v>0</v>
      </c>
      <c r="R67" s="52">
        <f t="shared" ref="R67:R130" si="25">IF(AND(H67&lt;F67,Q67&lt;H67),1,0)</f>
        <v>0</v>
      </c>
      <c r="S67" s="52" t="str">
        <f t="shared" ref="S67:S130" si="26">IF(Q67=0," ",IF(Q67&lt;F67,"sim","não"))</f>
        <v xml:space="preserve"> </v>
      </c>
      <c r="T67" s="52">
        <v>0</v>
      </c>
      <c r="U67" s="53">
        <v>0</v>
      </c>
      <c r="V67" s="53">
        <v>9891.1381000000001</v>
      </c>
      <c r="W67" s="176" t="str">
        <f t="shared" ref="W67:W130" si="27">IF(F67=0,"",IF(H67&gt;Q67,"SIM","NÃO"))</f>
        <v/>
      </c>
      <c r="X67" s="118">
        <f t="shared" ref="X67:X130" si="28">(F67-IF(W67="SIM",Q67,H67))*V67</f>
        <v>-9891.1381000000001</v>
      </c>
      <c r="Y67" s="118" t="str">
        <f t="shared" si="17"/>
        <v>SIM</v>
      </c>
      <c r="Z67" s="118">
        <f t="shared" ref="Z67:Z130" si="29">(F67-IF(W67="SIM",Q67,H67))*IF(Y67="SIM",V67,IF(H67=0,V67,IF((F67-H67)&gt;0,V67,(I67/H67))))</f>
        <v>-9891.1381000000001</v>
      </c>
      <c r="AA67" s="118">
        <f t="shared" ref="AA67:AA130" si="30">(F67-H67)*V67</f>
        <v>-9891.1381000000001</v>
      </c>
      <c r="AB67" s="118">
        <f t="shared" ref="AB67:AB130" si="31">(F67-H67)*IF(Y67="SIM",V67,IF(H67=0,V67,IF((F67-H67)&gt;0,V67,(I67/H67))))</f>
        <v>-9891.1381000000001</v>
      </c>
    </row>
    <row r="68" spans="1:28" x14ac:dyDescent="0.25">
      <c r="A68" s="176" t="s">
        <v>276</v>
      </c>
      <c r="B68" s="51" t="s">
        <v>48</v>
      </c>
      <c r="C68" s="51" t="s">
        <v>48</v>
      </c>
      <c r="D68" s="51" t="s">
        <v>185</v>
      </c>
      <c r="E68" s="51" t="s">
        <v>256</v>
      </c>
      <c r="F68" s="52">
        <v>0</v>
      </c>
      <c r="G68" s="53">
        <v>0</v>
      </c>
      <c r="H68" s="52">
        <v>2</v>
      </c>
      <c r="I68" s="53">
        <v>18429.93</v>
      </c>
      <c r="J68" s="121">
        <v>4060131015</v>
      </c>
      <c r="K68" s="52">
        <f t="shared" si="18"/>
        <v>0</v>
      </c>
      <c r="L68" s="52">
        <f t="shared" si="20"/>
        <v>0</v>
      </c>
      <c r="M68" s="52">
        <f t="shared" si="21"/>
        <v>53</v>
      </c>
      <c r="N68" s="52">
        <f t="shared" si="19"/>
        <v>28</v>
      </c>
      <c r="O68" s="52">
        <f t="shared" si="22"/>
        <v>0</v>
      </c>
      <c r="P68" s="52">
        <f t="shared" si="23"/>
        <v>0</v>
      </c>
      <c r="Q68" s="52">
        <f t="shared" si="24"/>
        <v>0</v>
      </c>
      <c r="R68" s="52">
        <f t="shared" si="25"/>
        <v>0</v>
      </c>
      <c r="S68" s="52" t="str">
        <f t="shared" si="26"/>
        <v xml:space="preserve"> </v>
      </c>
      <c r="T68" s="52">
        <v>0</v>
      </c>
      <c r="U68" s="53">
        <v>0</v>
      </c>
      <c r="V68" s="53">
        <v>9181.6762999999992</v>
      </c>
      <c r="W68" s="176" t="str">
        <f t="shared" si="27"/>
        <v/>
      </c>
      <c r="X68" s="118">
        <f t="shared" si="28"/>
        <v>-18363.352599999998</v>
      </c>
      <c r="Y68" s="118" t="str">
        <f t="shared" si="17"/>
        <v>SIM</v>
      </c>
      <c r="Z68" s="118">
        <f t="shared" si="29"/>
        <v>-18363.352599999998</v>
      </c>
      <c r="AA68" s="118">
        <f t="shared" si="30"/>
        <v>-18363.352599999998</v>
      </c>
      <c r="AB68" s="118">
        <f t="shared" si="31"/>
        <v>-18363.352599999998</v>
      </c>
    </row>
    <row r="69" spans="1:28" ht="30" x14ac:dyDescent="0.25">
      <c r="A69" s="176" t="s">
        <v>276</v>
      </c>
      <c r="B69" s="51" t="s">
        <v>52</v>
      </c>
      <c r="C69" s="51" t="s">
        <v>15</v>
      </c>
      <c r="D69" s="51" t="s">
        <v>173</v>
      </c>
      <c r="E69" s="51" t="s">
        <v>250</v>
      </c>
      <c r="F69" s="52">
        <v>652</v>
      </c>
      <c r="G69" s="53">
        <v>7504365.9324000003</v>
      </c>
      <c r="H69" s="52">
        <v>623</v>
      </c>
      <c r="I69" s="53">
        <v>6721689.5199999996</v>
      </c>
      <c r="J69" s="121">
        <v>4060131016</v>
      </c>
      <c r="K69" s="52">
        <f t="shared" si="18"/>
        <v>623</v>
      </c>
      <c r="L69" s="52">
        <f t="shared" si="20"/>
        <v>767</v>
      </c>
      <c r="M69" s="52">
        <f t="shared" si="21"/>
        <v>767</v>
      </c>
      <c r="N69" s="52">
        <f t="shared" si="19"/>
        <v>623</v>
      </c>
      <c r="O69" s="52">
        <f t="shared" si="22"/>
        <v>767</v>
      </c>
      <c r="P69" s="52">
        <f t="shared" si="23"/>
        <v>623</v>
      </c>
      <c r="Q69" s="52">
        <f t="shared" si="24"/>
        <v>767</v>
      </c>
      <c r="R69" s="52">
        <f t="shared" si="25"/>
        <v>0</v>
      </c>
      <c r="S69" s="52" t="str">
        <f t="shared" si="26"/>
        <v>não</v>
      </c>
      <c r="T69" s="52">
        <v>767</v>
      </c>
      <c r="U69" s="53">
        <v>8827988.7576000001</v>
      </c>
      <c r="V69" s="53">
        <v>11509.7637</v>
      </c>
      <c r="W69" s="176" t="str">
        <f t="shared" si="27"/>
        <v>NÃO</v>
      </c>
      <c r="X69" s="118">
        <f t="shared" si="28"/>
        <v>333783.14730000001</v>
      </c>
      <c r="Y69" s="118" t="str">
        <f t="shared" si="17"/>
        <v>NÃO</v>
      </c>
      <c r="Z69" s="118">
        <f t="shared" si="29"/>
        <v>333783.14730000001</v>
      </c>
      <c r="AA69" s="118">
        <f t="shared" si="30"/>
        <v>333783.14730000001</v>
      </c>
      <c r="AB69" s="118">
        <f t="shared" si="31"/>
        <v>333783.14730000001</v>
      </c>
    </row>
    <row r="70" spans="1:28" ht="30" x14ac:dyDescent="0.25">
      <c r="A70" s="176" t="s">
        <v>276</v>
      </c>
      <c r="B70" s="51" t="s">
        <v>52</v>
      </c>
      <c r="C70" s="51" t="s">
        <v>15</v>
      </c>
      <c r="D70" s="51" t="s">
        <v>173</v>
      </c>
      <c r="E70" s="51" t="s">
        <v>251</v>
      </c>
      <c r="F70" s="52">
        <v>0</v>
      </c>
      <c r="G70" s="53">
        <v>0</v>
      </c>
      <c r="H70" s="52">
        <v>1</v>
      </c>
      <c r="I70" s="53">
        <v>11411.34</v>
      </c>
      <c r="J70" s="121">
        <v>4060131016</v>
      </c>
      <c r="K70" s="52">
        <f t="shared" si="18"/>
        <v>0</v>
      </c>
      <c r="L70" s="52">
        <f t="shared" si="20"/>
        <v>0</v>
      </c>
      <c r="M70" s="52">
        <f t="shared" si="21"/>
        <v>767</v>
      </c>
      <c r="N70" s="52">
        <f t="shared" si="19"/>
        <v>623</v>
      </c>
      <c r="O70" s="52">
        <f t="shared" si="22"/>
        <v>0</v>
      </c>
      <c r="P70" s="52">
        <f t="shared" si="23"/>
        <v>0</v>
      </c>
      <c r="Q70" s="52">
        <f t="shared" si="24"/>
        <v>0</v>
      </c>
      <c r="R70" s="52">
        <f t="shared" si="25"/>
        <v>0</v>
      </c>
      <c r="S70" s="52" t="str">
        <f t="shared" si="26"/>
        <v xml:space="preserve"> </v>
      </c>
      <c r="T70" s="52">
        <v>0</v>
      </c>
      <c r="U70" s="53">
        <v>0</v>
      </c>
      <c r="V70" s="53">
        <v>9891.1381000000001</v>
      </c>
      <c r="W70" s="176" t="str">
        <f t="shared" si="27"/>
        <v/>
      </c>
      <c r="X70" s="118">
        <f t="shared" si="28"/>
        <v>-9891.1381000000001</v>
      </c>
      <c r="Y70" s="118" t="str">
        <f t="shared" si="17"/>
        <v>SIM</v>
      </c>
      <c r="Z70" s="118">
        <f t="shared" si="29"/>
        <v>-9891.1381000000001</v>
      </c>
      <c r="AA70" s="118">
        <f t="shared" si="30"/>
        <v>-9891.1381000000001</v>
      </c>
      <c r="AB70" s="118">
        <f t="shared" si="31"/>
        <v>-9891.1381000000001</v>
      </c>
    </row>
    <row r="71" spans="1:28" ht="30" x14ac:dyDescent="0.25">
      <c r="A71" s="176" t="s">
        <v>276</v>
      </c>
      <c r="B71" s="51" t="s">
        <v>52</v>
      </c>
      <c r="C71" s="51" t="s">
        <v>15</v>
      </c>
      <c r="D71" s="51" t="s">
        <v>173</v>
      </c>
      <c r="E71" s="51" t="s">
        <v>252</v>
      </c>
      <c r="F71" s="52">
        <v>0</v>
      </c>
      <c r="G71" s="53">
        <v>0</v>
      </c>
      <c r="H71" s="52">
        <v>1</v>
      </c>
      <c r="I71" s="53">
        <v>9703.39</v>
      </c>
      <c r="J71" s="121">
        <v>4060131016</v>
      </c>
      <c r="K71" s="52">
        <f t="shared" si="18"/>
        <v>0</v>
      </c>
      <c r="L71" s="52">
        <f t="shared" si="20"/>
        <v>0</v>
      </c>
      <c r="M71" s="52">
        <f t="shared" si="21"/>
        <v>767</v>
      </c>
      <c r="N71" s="52">
        <f t="shared" si="19"/>
        <v>623</v>
      </c>
      <c r="O71" s="52">
        <f t="shared" si="22"/>
        <v>0</v>
      </c>
      <c r="P71" s="52">
        <f t="shared" si="23"/>
        <v>0</v>
      </c>
      <c r="Q71" s="52">
        <f t="shared" si="24"/>
        <v>0</v>
      </c>
      <c r="R71" s="52">
        <f t="shared" si="25"/>
        <v>0</v>
      </c>
      <c r="S71" s="52" t="str">
        <f t="shared" si="26"/>
        <v xml:space="preserve"> </v>
      </c>
      <c r="T71" s="52">
        <v>0</v>
      </c>
      <c r="U71" s="53">
        <v>0</v>
      </c>
      <c r="V71" s="53">
        <v>8141.1426000000001</v>
      </c>
      <c r="W71" s="176" t="str">
        <f t="shared" si="27"/>
        <v/>
      </c>
      <c r="X71" s="118">
        <f t="shared" si="28"/>
        <v>-8141.1426000000001</v>
      </c>
      <c r="Y71" s="118" t="str">
        <f t="shared" si="17"/>
        <v>SIM</v>
      </c>
      <c r="Z71" s="118">
        <f t="shared" si="29"/>
        <v>-8141.1426000000001</v>
      </c>
      <c r="AA71" s="118">
        <f t="shared" si="30"/>
        <v>-8141.1426000000001</v>
      </c>
      <c r="AB71" s="118">
        <f t="shared" si="31"/>
        <v>-8141.1426000000001</v>
      </c>
    </row>
    <row r="72" spans="1:28" x14ac:dyDescent="0.25">
      <c r="A72" s="176" t="s">
        <v>276</v>
      </c>
      <c r="B72" s="51" t="s">
        <v>52</v>
      </c>
      <c r="C72" s="51" t="s">
        <v>15</v>
      </c>
      <c r="D72" s="51" t="s">
        <v>174</v>
      </c>
      <c r="E72" s="51" t="s">
        <v>250</v>
      </c>
      <c r="F72" s="52">
        <v>131</v>
      </c>
      <c r="G72" s="53">
        <v>1507779.0449999999</v>
      </c>
      <c r="H72" s="52">
        <v>109</v>
      </c>
      <c r="I72" s="53">
        <v>1229879.56</v>
      </c>
      <c r="J72" s="121">
        <v>4060131017</v>
      </c>
      <c r="K72" s="52">
        <f t="shared" si="18"/>
        <v>109</v>
      </c>
      <c r="L72" s="52">
        <f t="shared" si="20"/>
        <v>154</v>
      </c>
      <c r="M72" s="52">
        <f t="shared" si="21"/>
        <v>154</v>
      </c>
      <c r="N72" s="52">
        <f t="shared" si="19"/>
        <v>109</v>
      </c>
      <c r="O72" s="52">
        <f t="shared" si="22"/>
        <v>154</v>
      </c>
      <c r="P72" s="52">
        <f t="shared" si="23"/>
        <v>109</v>
      </c>
      <c r="Q72" s="52">
        <f t="shared" si="24"/>
        <v>154</v>
      </c>
      <c r="R72" s="52">
        <f t="shared" si="25"/>
        <v>0</v>
      </c>
      <c r="S72" s="52" t="str">
        <f t="shared" si="26"/>
        <v>não</v>
      </c>
      <c r="T72" s="52">
        <v>154</v>
      </c>
      <c r="U72" s="53">
        <v>1772503.6098</v>
      </c>
      <c r="V72" s="53">
        <v>11509.7637</v>
      </c>
      <c r="W72" s="176" t="str">
        <f t="shared" si="27"/>
        <v>NÃO</v>
      </c>
      <c r="X72" s="118">
        <f t="shared" si="28"/>
        <v>253214.8014</v>
      </c>
      <c r="Y72" s="118" t="str">
        <f t="shared" si="17"/>
        <v>NÃO</v>
      </c>
      <c r="Z72" s="118">
        <f t="shared" si="29"/>
        <v>253214.8014</v>
      </c>
      <c r="AA72" s="118">
        <f t="shared" si="30"/>
        <v>253214.8014</v>
      </c>
      <c r="AB72" s="118">
        <f t="shared" si="31"/>
        <v>253214.8014</v>
      </c>
    </row>
    <row r="73" spans="1:28" x14ac:dyDescent="0.25">
      <c r="A73" s="176" t="s">
        <v>276</v>
      </c>
      <c r="B73" s="51" t="s">
        <v>52</v>
      </c>
      <c r="C73" s="51" t="s">
        <v>15</v>
      </c>
      <c r="D73" s="51" t="s">
        <v>175</v>
      </c>
      <c r="E73" s="51" t="s">
        <v>250</v>
      </c>
      <c r="F73" s="52">
        <v>157.5</v>
      </c>
      <c r="G73" s="53">
        <v>1812787.7826</v>
      </c>
      <c r="H73" s="52">
        <v>99</v>
      </c>
      <c r="I73" s="53">
        <v>1089999.83</v>
      </c>
      <c r="J73" s="121">
        <v>4060131018</v>
      </c>
      <c r="K73" s="52">
        <f t="shared" si="18"/>
        <v>99</v>
      </c>
      <c r="L73" s="52">
        <f t="shared" si="20"/>
        <v>185</v>
      </c>
      <c r="M73" s="52">
        <f t="shared" si="21"/>
        <v>185</v>
      </c>
      <c r="N73" s="52">
        <f t="shared" si="19"/>
        <v>99</v>
      </c>
      <c r="O73" s="52">
        <f t="shared" si="22"/>
        <v>185</v>
      </c>
      <c r="P73" s="52">
        <f t="shared" si="23"/>
        <v>99</v>
      </c>
      <c r="Q73" s="52">
        <f t="shared" si="24"/>
        <v>185</v>
      </c>
      <c r="R73" s="52">
        <f t="shared" si="25"/>
        <v>0</v>
      </c>
      <c r="S73" s="52" t="str">
        <f t="shared" si="26"/>
        <v>não</v>
      </c>
      <c r="T73" s="52">
        <v>185</v>
      </c>
      <c r="U73" s="53">
        <v>2129306.2848</v>
      </c>
      <c r="V73" s="53">
        <v>11509.7637</v>
      </c>
      <c r="W73" s="176" t="str">
        <f t="shared" si="27"/>
        <v>NÃO</v>
      </c>
      <c r="X73" s="118">
        <f t="shared" si="28"/>
        <v>673321.17645000003</v>
      </c>
      <c r="Y73" s="118" t="str">
        <f t="shared" si="17"/>
        <v>NÃO</v>
      </c>
      <c r="Z73" s="118">
        <f t="shared" si="29"/>
        <v>673321.17645000003</v>
      </c>
      <c r="AA73" s="118">
        <f t="shared" si="30"/>
        <v>673321.17645000003</v>
      </c>
      <c r="AB73" s="118">
        <f t="shared" si="31"/>
        <v>673321.17645000003</v>
      </c>
    </row>
    <row r="74" spans="1:28" x14ac:dyDescent="0.25">
      <c r="A74" s="176" t="s">
        <v>276</v>
      </c>
      <c r="B74" s="51" t="s">
        <v>52</v>
      </c>
      <c r="C74" s="51" t="s">
        <v>65</v>
      </c>
      <c r="D74" s="51" t="s">
        <v>181</v>
      </c>
      <c r="E74" s="51" t="s">
        <v>250</v>
      </c>
      <c r="F74" s="52">
        <v>34.5</v>
      </c>
      <c r="G74" s="53">
        <v>397086.84779999999</v>
      </c>
      <c r="H74" s="52">
        <v>50</v>
      </c>
      <c r="I74" s="53">
        <v>482343.13</v>
      </c>
      <c r="J74" s="121">
        <v>4060131019</v>
      </c>
      <c r="K74" s="52">
        <f t="shared" si="18"/>
        <v>50</v>
      </c>
      <c r="L74" s="52">
        <f t="shared" si="20"/>
        <v>40.5</v>
      </c>
      <c r="M74" s="52">
        <f t="shared" si="21"/>
        <v>40.5</v>
      </c>
      <c r="N74" s="52">
        <f t="shared" si="19"/>
        <v>50</v>
      </c>
      <c r="O74" s="52">
        <f t="shared" si="22"/>
        <v>40.5</v>
      </c>
      <c r="P74" s="52">
        <f t="shared" si="23"/>
        <v>50</v>
      </c>
      <c r="Q74" s="52">
        <f t="shared" si="24"/>
        <v>41</v>
      </c>
      <c r="R74" s="52">
        <f t="shared" si="25"/>
        <v>0</v>
      </c>
      <c r="S74" s="52" t="str">
        <f t="shared" si="26"/>
        <v>não</v>
      </c>
      <c r="T74" s="52">
        <v>40.5</v>
      </c>
      <c r="U74" s="53">
        <v>466145.43</v>
      </c>
      <c r="V74" s="53">
        <v>11509.7637</v>
      </c>
      <c r="W74" s="176" t="str">
        <f t="shared" si="27"/>
        <v>SIM</v>
      </c>
      <c r="X74" s="118">
        <f t="shared" si="28"/>
        <v>-74813.464049999995</v>
      </c>
      <c r="Y74" s="118" t="str">
        <f t="shared" si="17"/>
        <v>NÃO</v>
      </c>
      <c r="Z74" s="118">
        <f t="shared" si="29"/>
        <v>-62704.606899999999</v>
      </c>
      <c r="AA74" s="118">
        <f t="shared" si="30"/>
        <v>-178401.33734999999</v>
      </c>
      <c r="AB74" s="118">
        <f t="shared" si="31"/>
        <v>-149526.37030000001</v>
      </c>
    </row>
    <row r="75" spans="1:28" x14ac:dyDescent="0.25">
      <c r="A75" s="176" t="s">
        <v>276</v>
      </c>
      <c r="B75" s="51" t="s">
        <v>52</v>
      </c>
      <c r="C75" s="51" t="s">
        <v>65</v>
      </c>
      <c r="D75" s="51" t="s">
        <v>181</v>
      </c>
      <c r="E75" s="51" t="s">
        <v>252</v>
      </c>
      <c r="F75" s="52">
        <v>0</v>
      </c>
      <c r="G75" s="53">
        <v>0</v>
      </c>
      <c r="H75" s="52">
        <v>1</v>
      </c>
      <c r="I75" s="53">
        <v>9753.24</v>
      </c>
      <c r="J75" s="121">
        <v>4060131019</v>
      </c>
      <c r="K75" s="52">
        <f t="shared" si="18"/>
        <v>0</v>
      </c>
      <c r="L75" s="52">
        <f t="shared" si="20"/>
        <v>0</v>
      </c>
      <c r="M75" s="52">
        <f t="shared" si="21"/>
        <v>40.5</v>
      </c>
      <c r="N75" s="52">
        <f t="shared" si="19"/>
        <v>50</v>
      </c>
      <c r="O75" s="52">
        <f t="shared" si="22"/>
        <v>-0.5</v>
      </c>
      <c r="P75" s="52">
        <f t="shared" si="23"/>
        <v>0</v>
      </c>
      <c r="Q75" s="52">
        <f t="shared" si="24"/>
        <v>0</v>
      </c>
      <c r="R75" s="52">
        <f t="shared" si="25"/>
        <v>0</v>
      </c>
      <c r="S75" s="52" t="str">
        <f t="shared" si="26"/>
        <v xml:space="preserve"> </v>
      </c>
      <c r="T75" s="52">
        <v>0</v>
      </c>
      <c r="U75" s="53">
        <v>0</v>
      </c>
      <c r="V75" s="53">
        <v>8141.1426000000001</v>
      </c>
      <c r="W75" s="176" t="str">
        <f t="shared" si="27"/>
        <v/>
      </c>
      <c r="X75" s="118">
        <f t="shared" si="28"/>
        <v>-8141.1426000000001</v>
      </c>
      <c r="Y75" s="118" t="str">
        <f t="shared" si="17"/>
        <v>SIM</v>
      </c>
      <c r="Z75" s="118">
        <f t="shared" si="29"/>
        <v>-8141.1426000000001</v>
      </c>
      <c r="AA75" s="118">
        <f t="shared" si="30"/>
        <v>-8141.1426000000001</v>
      </c>
      <c r="AB75" s="118">
        <f t="shared" si="31"/>
        <v>-8141.1426000000001</v>
      </c>
    </row>
    <row r="76" spans="1:28" x14ac:dyDescent="0.25">
      <c r="A76" s="176" t="s">
        <v>276</v>
      </c>
      <c r="B76" s="51" t="s">
        <v>52</v>
      </c>
      <c r="C76" s="51" t="s">
        <v>65</v>
      </c>
      <c r="D76" s="51" t="s">
        <v>181</v>
      </c>
      <c r="E76" s="51" t="s">
        <v>254</v>
      </c>
      <c r="F76" s="52">
        <v>0</v>
      </c>
      <c r="G76" s="53">
        <v>0</v>
      </c>
      <c r="H76" s="52">
        <v>1</v>
      </c>
      <c r="I76" s="53">
        <v>39057.620000000003</v>
      </c>
      <c r="J76" s="121">
        <v>4060131019</v>
      </c>
      <c r="K76" s="52">
        <f t="shared" si="18"/>
        <v>0</v>
      </c>
      <c r="L76" s="52">
        <f t="shared" si="20"/>
        <v>0</v>
      </c>
      <c r="M76" s="52">
        <f t="shared" si="21"/>
        <v>40.5</v>
      </c>
      <c r="N76" s="52">
        <f t="shared" si="19"/>
        <v>50</v>
      </c>
      <c r="O76" s="52">
        <f t="shared" si="22"/>
        <v>-0.5</v>
      </c>
      <c r="P76" s="52">
        <f t="shared" si="23"/>
        <v>0</v>
      </c>
      <c r="Q76" s="52">
        <f t="shared" si="24"/>
        <v>0</v>
      </c>
      <c r="R76" s="52">
        <f t="shared" si="25"/>
        <v>0</v>
      </c>
      <c r="S76" s="52" t="str">
        <f t="shared" si="26"/>
        <v xml:space="preserve"> </v>
      </c>
      <c r="T76" s="52">
        <v>0</v>
      </c>
      <c r="U76" s="53">
        <v>0</v>
      </c>
      <c r="V76" s="53">
        <v>13886.141299999999</v>
      </c>
      <c r="W76" s="176" t="str">
        <f t="shared" si="27"/>
        <v/>
      </c>
      <c r="X76" s="118">
        <f t="shared" si="28"/>
        <v>-13886.141299999999</v>
      </c>
      <c r="Y76" s="118" t="str">
        <f t="shared" si="17"/>
        <v>SIM</v>
      </c>
      <c r="Z76" s="118">
        <f t="shared" si="29"/>
        <v>-13886.141299999999</v>
      </c>
      <c r="AA76" s="118">
        <f t="shared" si="30"/>
        <v>-13886.141299999999</v>
      </c>
      <c r="AB76" s="118">
        <f t="shared" si="31"/>
        <v>-13886.141299999999</v>
      </c>
    </row>
    <row r="77" spans="1:28" x14ac:dyDescent="0.25">
      <c r="A77" s="176" t="s">
        <v>276</v>
      </c>
      <c r="B77" s="51" t="s">
        <v>52</v>
      </c>
      <c r="C77" s="51" t="s">
        <v>15</v>
      </c>
      <c r="D77" s="51" t="s">
        <v>176</v>
      </c>
      <c r="E77" s="51" t="s">
        <v>250</v>
      </c>
      <c r="F77" s="52">
        <v>23</v>
      </c>
      <c r="G77" s="53">
        <v>264724.56479999999</v>
      </c>
      <c r="H77" s="52">
        <v>9</v>
      </c>
      <c r="I77" s="53">
        <v>142813.09</v>
      </c>
      <c r="J77" s="121">
        <v>4060131020</v>
      </c>
      <c r="K77" s="52">
        <f t="shared" si="18"/>
        <v>9</v>
      </c>
      <c r="L77" s="52">
        <f t="shared" si="20"/>
        <v>27.499999999999996</v>
      </c>
      <c r="M77" s="52">
        <f t="shared" si="21"/>
        <v>27.499999999999996</v>
      </c>
      <c r="N77" s="52">
        <f t="shared" si="19"/>
        <v>9</v>
      </c>
      <c r="O77" s="52">
        <f t="shared" si="22"/>
        <v>27.499999999999996</v>
      </c>
      <c r="P77" s="52">
        <f t="shared" si="23"/>
        <v>9</v>
      </c>
      <c r="Q77" s="52">
        <f t="shared" si="24"/>
        <v>28</v>
      </c>
      <c r="R77" s="52">
        <f t="shared" si="25"/>
        <v>0</v>
      </c>
      <c r="S77" s="52" t="str">
        <f t="shared" si="26"/>
        <v>não</v>
      </c>
      <c r="T77" s="52">
        <v>27.499999999999996</v>
      </c>
      <c r="U77" s="53">
        <v>316518.50160000002</v>
      </c>
      <c r="V77" s="53">
        <v>11509.7637</v>
      </c>
      <c r="W77" s="176" t="str">
        <f t="shared" si="27"/>
        <v>NÃO</v>
      </c>
      <c r="X77" s="118">
        <f t="shared" si="28"/>
        <v>161136.6918</v>
      </c>
      <c r="Y77" s="118" t="str">
        <f t="shared" si="17"/>
        <v>SIM</v>
      </c>
      <c r="Z77" s="118">
        <f t="shared" si="29"/>
        <v>161136.6918</v>
      </c>
      <c r="AA77" s="118">
        <f t="shared" si="30"/>
        <v>161136.6918</v>
      </c>
      <c r="AB77" s="118">
        <f t="shared" si="31"/>
        <v>161136.6918</v>
      </c>
    </row>
    <row r="78" spans="1:28" x14ac:dyDescent="0.25">
      <c r="A78" s="176" t="s">
        <v>276</v>
      </c>
      <c r="B78" s="51" t="s">
        <v>52</v>
      </c>
      <c r="C78" s="51" t="s">
        <v>15</v>
      </c>
      <c r="D78" s="51" t="s">
        <v>177</v>
      </c>
      <c r="E78" s="51" t="s">
        <v>250</v>
      </c>
      <c r="F78" s="52">
        <v>43</v>
      </c>
      <c r="G78" s="53">
        <v>494919.83880000003</v>
      </c>
      <c r="H78" s="52">
        <v>21</v>
      </c>
      <c r="I78" s="53">
        <v>210928.98</v>
      </c>
      <c r="J78" s="121">
        <v>4060131021</v>
      </c>
      <c r="K78" s="52">
        <f t="shared" si="18"/>
        <v>21</v>
      </c>
      <c r="L78" s="52">
        <f t="shared" si="20"/>
        <v>50.499999999999993</v>
      </c>
      <c r="M78" s="52">
        <f t="shared" si="21"/>
        <v>50.499999999999993</v>
      </c>
      <c r="N78" s="52">
        <f t="shared" si="19"/>
        <v>21</v>
      </c>
      <c r="O78" s="52">
        <f t="shared" si="22"/>
        <v>50.499999999999993</v>
      </c>
      <c r="P78" s="52">
        <f t="shared" si="23"/>
        <v>21</v>
      </c>
      <c r="Q78" s="52">
        <f t="shared" si="24"/>
        <v>51</v>
      </c>
      <c r="R78" s="52">
        <f t="shared" si="25"/>
        <v>0</v>
      </c>
      <c r="S78" s="52" t="str">
        <f t="shared" si="26"/>
        <v>não</v>
      </c>
      <c r="T78" s="52">
        <v>50.499999999999993</v>
      </c>
      <c r="U78" s="53">
        <v>581243.06700000004</v>
      </c>
      <c r="V78" s="53">
        <v>11509.7637</v>
      </c>
      <c r="W78" s="176" t="str">
        <f t="shared" si="27"/>
        <v>NÃO</v>
      </c>
      <c r="X78" s="118">
        <f t="shared" si="28"/>
        <v>253214.8014</v>
      </c>
      <c r="Y78" s="118" t="str">
        <f t="shared" si="17"/>
        <v>NÃO</v>
      </c>
      <c r="Z78" s="118">
        <f t="shared" si="29"/>
        <v>253214.8014</v>
      </c>
      <c r="AA78" s="118">
        <f t="shared" si="30"/>
        <v>253214.8014</v>
      </c>
      <c r="AB78" s="118">
        <f t="shared" si="31"/>
        <v>253214.8014</v>
      </c>
    </row>
    <row r="79" spans="1:28" x14ac:dyDescent="0.25">
      <c r="A79" s="176" t="s">
        <v>276</v>
      </c>
      <c r="B79" s="51" t="s">
        <v>52</v>
      </c>
      <c r="C79" s="51" t="s">
        <v>15</v>
      </c>
      <c r="D79" s="51" t="s">
        <v>178</v>
      </c>
      <c r="E79" s="51" t="s">
        <v>250</v>
      </c>
      <c r="F79" s="52">
        <v>33</v>
      </c>
      <c r="G79" s="53">
        <v>379822.20179999998</v>
      </c>
      <c r="H79" s="52">
        <v>28</v>
      </c>
      <c r="I79" s="53">
        <v>326067.14</v>
      </c>
      <c r="J79" s="121">
        <v>4060131022</v>
      </c>
      <c r="K79" s="52">
        <f t="shared" si="18"/>
        <v>28</v>
      </c>
      <c r="L79" s="52">
        <f t="shared" si="20"/>
        <v>38.5</v>
      </c>
      <c r="M79" s="52">
        <f t="shared" si="21"/>
        <v>38.5</v>
      </c>
      <c r="N79" s="52">
        <f t="shared" si="19"/>
        <v>28</v>
      </c>
      <c r="O79" s="52">
        <f t="shared" si="22"/>
        <v>38.5</v>
      </c>
      <c r="P79" s="52">
        <f t="shared" si="23"/>
        <v>28</v>
      </c>
      <c r="Q79" s="52">
        <f t="shared" si="24"/>
        <v>39</v>
      </c>
      <c r="R79" s="52">
        <f t="shared" si="25"/>
        <v>0</v>
      </c>
      <c r="S79" s="52" t="str">
        <f t="shared" si="26"/>
        <v>não</v>
      </c>
      <c r="T79" s="52">
        <v>38.5</v>
      </c>
      <c r="U79" s="53">
        <v>443125.90259999997</v>
      </c>
      <c r="V79" s="53">
        <v>11509.7637</v>
      </c>
      <c r="W79" s="176" t="str">
        <f t="shared" si="27"/>
        <v>NÃO</v>
      </c>
      <c r="X79" s="118">
        <f t="shared" si="28"/>
        <v>57548.818499999994</v>
      </c>
      <c r="Y79" s="118" t="str">
        <f t="shared" si="17"/>
        <v>SIM</v>
      </c>
      <c r="Z79" s="118">
        <f t="shared" si="29"/>
        <v>57548.818499999994</v>
      </c>
      <c r="AA79" s="118">
        <f t="shared" si="30"/>
        <v>57548.818499999994</v>
      </c>
      <c r="AB79" s="118">
        <f t="shared" si="31"/>
        <v>57548.818499999994</v>
      </c>
    </row>
    <row r="80" spans="1:28" x14ac:dyDescent="0.25">
      <c r="A80" s="176" t="s">
        <v>276</v>
      </c>
      <c r="B80" s="51" t="s">
        <v>52</v>
      </c>
      <c r="C80" s="51" t="s">
        <v>15</v>
      </c>
      <c r="D80" s="51" t="s">
        <v>179</v>
      </c>
      <c r="E80" s="51" t="s">
        <v>250</v>
      </c>
      <c r="F80" s="52">
        <v>27</v>
      </c>
      <c r="G80" s="53">
        <v>310763.61959999998</v>
      </c>
      <c r="H80" s="52">
        <v>15</v>
      </c>
      <c r="I80" s="53">
        <v>142294.75</v>
      </c>
      <c r="J80" s="121">
        <v>4060131023</v>
      </c>
      <c r="K80" s="52">
        <f t="shared" si="18"/>
        <v>15</v>
      </c>
      <c r="L80" s="52">
        <f t="shared" si="20"/>
        <v>31.5</v>
      </c>
      <c r="M80" s="52">
        <f t="shared" si="21"/>
        <v>31.5</v>
      </c>
      <c r="N80" s="52">
        <f t="shared" si="19"/>
        <v>15</v>
      </c>
      <c r="O80" s="52">
        <f t="shared" si="22"/>
        <v>31.5</v>
      </c>
      <c r="P80" s="52">
        <f t="shared" si="23"/>
        <v>15</v>
      </c>
      <c r="Q80" s="52">
        <f t="shared" si="24"/>
        <v>32</v>
      </c>
      <c r="R80" s="52">
        <f t="shared" si="25"/>
        <v>0</v>
      </c>
      <c r="S80" s="52" t="str">
        <f t="shared" si="26"/>
        <v>não</v>
      </c>
      <c r="T80" s="52">
        <v>31.5</v>
      </c>
      <c r="U80" s="53">
        <v>362557.5564</v>
      </c>
      <c r="V80" s="53">
        <v>11509.7637</v>
      </c>
      <c r="W80" s="176" t="str">
        <f t="shared" si="27"/>
        <v>NÃO</v>
      </c>
      <c r="X80" s="118">
        <f t="shared" si="28"/>
        <v>138117.16440000001</v>
      </c>
      <c r="Y80" s="118" t="str">
        <f t="shared" si="17"/>
        <v>NÃO</v>
      </c>
      <c r="Z80" s="118">
        <f t="shared" si="29"/>
        <v>138117.16440000001</v>
      </c>
      <c r="AA80" s="118">
        <f t="shared" si="30"/>
        <v>138117.16440000001</v>
      </c>
      <c r="AB80" s="118">
        <f t="shared" si="31"/>
        <v>138117.16440000001</v>
      </c>
    </row>
    <row r="81" spans="1:28" x14ac:dyDescent="0.25">
      <c r="A81" s="176" t="s">
        <v>276</v>
      </c>
      <c r="B81" s="51" t="s">
        <v>52</v>
      </c>
      <c r="C81" s="51" t="s">
        <v>15</v>
      </c>
      <c r="D81" s="51" t="s">
        <v>179</v>
      </c>
      <c r="E81" s="51" t="s">
        <v>253</v>
      </c>
      <c r="F81" s="52">
        <v>0</v>
      </c>
      <c r="G81" s="53">
        <v>0</v>
      </c>
      <c r="H81" s="52">
        <v>2</v>
      </c>
      <c r="I81" s="53">
        <v>8512.9500000000007</v>
      </c>
      <c r="J81" s="121">
        <v>4060131023</v>
      </c>
      <c r="K81" s="52">
        <f t="shared" si="18"/>
        <v>0</v>
      </c>
      <c r="L81" s="52">
        <f t="shared" si="20"/>
        <v>0</v>
      </c>
      <c r="M81" s="52">
        <f t="shared" si="21"/>
        <v>31.5</v>
      </c>
      <c r="N81" s="52">
        <f t="shared" si="19"/>
        <v>15</v>
      </c>
      <c r="O81" s="52">
        <f t="shared" si="22"/>
        <v>-0.5</v>
      </c>
      <c r="P81" s="52">
        <f t="shared" si="23"/>
        <v>0</v>
      </c>
      <c r="Q81" s="52">
        <f t="shared" si="24"/>
        <v>0</v>
      </c>
      <c r="R81" s="52">
        <f t="shared" si="25"/>
        <v>0</v>
      </c>
      <c r="S81" s="52" t="str">
        <f t="shared" si="26"/>
        <v xml:space="preserve"> </v>
      </c>
      <c r="T81" s="52">
        <v>0</v>
      </c>
      <c r="U81" s="53">
        <v>0</v>
      </c>
      <c r="V81" s="53">
        <v>10988.7011</v>
      </c>
      <c r="W81" s="176" t="str">
        <f t="shared" si="27"/>
        <v/>
      </c>
      <c r="X81" s="118">
        <f t="shared" si="28"/>
        <v>-21977.4022</v>
      </c>
      <c r="Y81" s="118" t="str">
        <f t="shared" si="17"/>
        <v>NÃO</v>
      </c>
      <c r="Z81" s="118">
        <f t="shared" si="29"/>
        <v>-8512.9500000000007</v>
      </c>
      <c r="AA81" s="118">
        <f t="shared" si="30"/>
        <v>-21977.4022</v>
      </c>
      <c r="AB81" s="118">
        <f t="shared" si="31"/>
        <v>-8512.9500000000007</v>
      </c>
    </row>
    <row r="82" spans="1:28" s="123" customFormat="1" x14ac:dyDescent="0.25">
      <c r="A82" s="176" t="s">
        <v>276</v>
      </c>
      <c r="B82" s="51" t="s">
        <v>52</v>
      </c>
      <c r="C82" s="51" t="s">
        <v>65</v>
      </c>
      <c r="D82" s="51" t="s">
        <v>182</v>
      </c>
      <c r="E82" s="51" t="s">
        <v>250</v>
      </c>
      <c r="F82" s="52">
        <v>3.9999999999999996</v>
      </c>
      <c r="G82" s="53">
        <v>46039.054799999998</v>
      </c>
      <c r="H82" s="52">
        <v>45</v>
      </c>
      <c r="I82" s="53">
        <v>638114.11</v>
      </c>
      <c r="J82" s="121">
        <v>4060131024</v>
      </c>
      <c r="K82" s="52">
        <f t="shared" si="18"/>
        <v>45</v>
      </c>
      <c r="L82" s="52">
        <f t="shared" si="20"/>
        <v>4.5</v>
      </c>
      <c r="M82" s="52">
        <f t="shared" si="21"/>
        <v>98.5</v>
      </c>
      <c r="N82" s="52">
        <f t="shared" si="19"/>
        <v>105</v>
      </c>
      <c r="O82" s="52">
        <f t="shared" si="22"/>
        <v>98.5</v>
      </c>
      <c r="P82" s="52">
        <f t="shared" si="23"/>
        <v>105</v>
      </c>
      <c r="Q82" s="52">
        <f t="shared" si="24"/>
        <v>42</v>
      </c>
      <c r="R82" s="52">
        <f t="shared" si="25"/>
        <v>0</v>
      </c>
      <c r="S82" s="52" t="str">
        <f t="shared" si="26"/>
        <v>não</v>
      </c>
      <c r="T82" s="52">
        <v>4.5</v>
      </c>
      <c r="U82" s="53">
        <v>51793.936800000003</v>
      </c>
      <c r="V82" s="53">
        <v>11509.7637</v>
      </c>
      <c r="W82" s="176" t="str">
        <f t="shared" si="27"/>
        <v>SIM</v>
      </c>
      <c r="X82" s="118">
        <f t="shared" si="28"/>
        <v>-437371.02059999999</v>
      </c>
      <c r="Y82" s="118" t="str">
        <f t="shared" si="17"/>
        <v>SIM</v>
      </c>
      <c r="Z82" s="118">
        <f t="shared" si="29"/>
        <v>-437371.02059999999</v>
      </c>
      <c r="AA82" s="118">
        <f t="shared" si="30"/>
        <v>-471900.31169999996</v>
      </c>
      <c r="AB82" s="118">
        <f t="shared" si="31"/>
        <v>-471900.31169999996</v>
      </c>
    </row>
    <row r="83" spans="1:28" s="123" customFormat="1" x14ac:dyDescent="0.25">
      <c r="A83" s="176" t="s">
        <v>276</v>
      </c>
      <c r="B83" s="51" t="s">
        <v>52</v>
      </c>
      <c r="C83" s="51" t="s">
        <v>65</v>
      </c>
      <c r="D83" s="51" t="s">
        <v>182</v>
      </c>
      <c r="E83" s="51" t="s">
        <v>252</v>
      </c>
      <c r="F83" s="52">
        <v>79.5</v>
      </c>
      <c r="G83" s="53">
        <v>647220.83700000006</v>
      </c>
      <c r="H83" s="52">
        <v>60</v>
      </c>
      <c r="I83" s="53">
        <v>513803.35</v>
      </c>
      <c r="J83" s="121">
        <v>4060131024</v>
      </c>
      <c r="K83" s="52">
        <f t="shared" si="18"/>
        <v>60</v>
      </c>
      <c r="L83" s="52">
        <f t="shared" si="20"/>
        <v>94</v>
      </c>
      <c r="M83" s="52">
        <f t="shared" si="21"/>
        <v>98.5</v>
      </c>
      <c r="N83" s="52">
        <f t="shared" si="19"/>
        <v>105</v>
      </c>
      <c r="O83" s="52">
        <f t="shared" si="22"/>
        <v>56.5</v>
      </c>
      <c r="P83" s="52">
        <f t="shared" si="23"/>
        <v>60</v>
      </c>
      <c r="Q83" s="52">
        <f t="shared" si="24"/>
        <v>57</v>
      </c>
      <c r="R83" s="52">
        <f t="shared" si="25"/>
        <v>1</v>
      </c>
      <c r="S83" s="52" t="str">
        <f t="shared" si="26"/>
        <v>sim</v>
      </c>
      <c r="T83" s="52">
        <v>94</v>
      </c>
      <c r="U83" s="53">
        <v>765267.4044</v>
      </c>
      <c r="V83" s="53">
        <v>8141.1426000000001</v>
      </c>
      <c r="W83" s="176" t="str">
        <f t="shared" si="27"/>
        <v>SIM</v>
      </c>
      <c r="X83" s="118">
        <f t="shared" si="28"/>
        <v>183175.70850000001</v>
      </c>
      <c r="Y83" s="118" t="str">
        <f t="shared" si="17"/>
        <v>SIM</v>
      </c>
      <c r="Z83" s="118">
        <f t="shared" si="29"/>
        <v>183175.70850000001</v>
      </c>
      <c r="AA83" s="118">
        <f t="shared" si="30"/>
        <v>158752.2807</v>
      </c>
      <c r="AB83" s="118">
        <f t="shared" si="31"/>
        <v>158752.2807</v>
      </c>
    </row>
    <row r="84" spans="1:28" x14ac:dyDescent="0.25">
      <c r="A84" s="176" t="s">
        <v>276</v>
      </c>
      <c r="B84" s="51" t="s">
        <v>52</v>
      </c>
      <c r="C84" s="51" t="s">
        <v>15</v>
      </c>
      <c r="D84" s="51" t="s">
        <v>180</v>
      </c>
      <c r="E84" s="51" t="s">
        <v>250</v>
      </c>
      <c r="F84" s="52">
        <v>53.000000000000007</v>
      </c>
      <c r="G84" s="53">
        <v>610017.47580000001</v>
      </c>
      <c r="H84" s="52">
        <v>42</v>
      </c>
      <c r="I84" s="53">
        <v>555152.1</v>
      </c>
      <c r="J84" s="121">
        <v>4060131025</v>
      </c>
      <c r="K84" s="52">
        <f t="shared" si="18"/>
        <v>42</v>
      </c>
      <c r="L84" s="52">
        <f t="shared" si="20"/>
        <v>62.499999999999993</v>
      </c>
      <c r="M84" s="52">
        <f t="shared" si="21"/>
        <v>62.499999999999993</v>
      </c>
      <c r="N84" s="52">
        <f t="shared" si="19"/>
        <v>42</v>
      </c>
      <c r="O84" s="52">
        <f t="shared" si="22"/>
        <v>62.499999999999993</v>
      </c>
      <c r="P84" s="52">
        <f t="shared" si="23"/>
        <v>42</v>
      </c>
      <c r="Q84" s="52">
        <f t="shared" si="24"/>
        <v>63</v>
      </c>
      <c r="R84" s="52">
        <f t="shared" si="25"/>
        <v>0</v>
      </c>
      <c r="S84" s="52" t="str">
        <f t="shared" si="26"/>
        <v>não</v>
      </c>
      <c r="T84" s="52">
        <v>62.499999999999993</v>
      </c>
      <c r="U84" s="53">
        <v>719360.23140000005</v>
      </c>
      <c r="V84" s="53">
        <v>11509.7637</v>
      </c>
      <c r="W84" s="176" t="str">
        <f t="shared" si="27"/>
        <v>NÃO</v>
      </c>
      <c r="X84" s="118">
        <f t="shared" si="28"/>
        <v>126607.40070000007</v>
      </c>
      <c r="Y84" s="118" t="str">
        <f t="shared" si="17"/>
        <v>SIM</v>
      </c>
      <c r="Z84" s="118">
        <f t="shared" si="29"/>
        <v>126607.40070000007</v>
      </c>
      <c r="AA84" s="118">
        <f t="shared" si="30"/>
        <v>126607.40070000007</v>
      </c>
      <c r="AB84" s="118">
        <f t="shared" si="31"/>
        <v>126607.40070000007</v>
      </c>
    </row>
    <row r="85" spans="1:28" x14ac:dyDescent="0.25">
      <c r="A85" s="176" t="s">
        <v>276</v>
      </c>
      <c r="B85" s="51" t="s">
        <v>67</v>
      </c>
      <c r="C85" s="51" t="s">
        <v>67</v>
      </c>
      <c r="D85" s="51" t="s">
        <v>186</v>
      </c>
      <c r="E85" s="51" t="s">
        <v>250</v>
      </c>
      <c r="F85" s="52">
        <v>34.5</v>
      </c>
      <c r="G85" s="53">
        <v>397086.84779999999</v>
      </c>
      <c r="H85" s="52">
        <v>37</v>
      </c>
      <c r="I85" s="53">
        <v>297466.58</v>
      </c>
      <c r="J85" s="121">
        <v>4060131026</v>
      </c>
      <c r="K85" s="52">
        <f t="shared" si="18"/>
        <v>37</v>
      </c>
      <c r="L85" s="52">
        <f t="shared" si="20"/>
        <v>40.5</v>
      </c>
      <c r="M85" s="52">
        <f t="shared" si="21"/>
        <v>40.5</v>
      </c>
      <c r="N85" s="52">
        <f t="shared" si="19"/>
        <v>37</v>
      </c>
      <c r="O85" s="52">
        <f t="shared" si="22"/>
        <v>40.5</v>
      </c>
      <c r="P85" s="52">
        <f t="shared" si="23"/>
        <v>37</v>
      </c>
      <c r="Q85" s="52">
        <f t="shared" si="24"/>
        <v>41</v>
      </c>
      <c r="R85" s="52">
        <f t="shared" si="25"/>
        <v>0</v>
      </c>
      <c r="S85" s="52" t="str">
        <f t="shared" si="26"/>
        <v>não</v>
      </c>
      <c r="T85" s="52">
        <v>40.5</v>
      </c>
      <c r="U85" s="53">
        <v>466145.43</v>
      </c>
      <c r="V85" s="53">
        <v>11509.7637</v>
      </c>
      <c r="W85" s="176" t="str">
        <f t="shared" si="27"/>
        <v>NÃO</v>
      </c>
      <c r="X85" s="118">
        <f t="shared" si="28"/>
        <v>-28774.409249999997</v>
      </c>
      <c r="Y85" s="118" t="str">
        <f t="shared" si="17"/>
        <v>NÃO</v>
      </c>
      <c r="Z85" s="118">
        <f t="shared" si="29"/>
        <v>-20099.093243243246</v>
      </c>
      <c r="AA85" s="118">
        <f t="shared" si="30"/>
        <v>-28774.409249999997</v>
      </c>
      <c r="AB85" s="118">
        <f t="shared" si="31"/>
        <v>-20099.093243243246</v>
      </c>
    </row>
    <row r="86" spans="1:28" ht="30" x14ac:dyDescent="0.25">
      <c r="A86" s="176" t="s">
        <v>276</v>
      </c>
      <c r="B86" s="51" t="s">
        <v>67</v>
      </c>
      <c r="C86" s="51" t="s">
        <v>67</v>
      </c>
      <c r="D86" s="51" t="s">
        <v>187</v>
      </c>
      <c r="E86" s="51" t="s">
        <v>250</v>
      </c>
      <c r="F86" s="52">
        <v>24</v>
      </c>
      <c r="G86" s="53">
        <v>276234.32880000002</v>
      </c>
      <c r="H86" s="52">
        <v>40</v>
      </c>
      <c r="I86" s="53">
        <v>406406.03</v>
      </c>
      <c r="J86" s="121">
        <v>4060131027</v>
      </c>
      <c r="K86" s="52">
        <f t="shared" si="18"/>
        <v>40</v>
      </c>
      <c r="L86" s="52">
        <f t="shared" si="20"/>
        <v>28.000000000000004</v>
      </c>
      <c r="M86" s="52">
        <f t="shared" si="21"/>
        <v>28.000000000000004</v>
      </c>
      <c r="N86" s="52">
        <f t="shared" si="19"/>
        <v>40</v>
      </c>
      <c r="O86" s="52">
        <f t="shared" si="22"/>
        <v>28.000000000000004</v>
      </c>
      <c r="P86" s="52">
        <f t="shared" si="23"/>
        <v>40</v>
      </c>
      <c r="Q86" s="52">
        <f t="shared" si="24"/>
        <v>28</v>
      </c>
      <c r="R86" s="52">
        <f t="shared" si="25"/>
        <v>0</v>
      </c>
      <c r="S86" s="52" t="str">
        <f t="shared" si="26"/>
        <v>não</v>
      </c>
      <c r="T86" s="52">
        <v>28.000000000000004</v>
      </c>
      <c r="U86" s="53">
        <v>322273.3836</v>
      </c>
      <c r="V86" s="53">
        <v>11509.7637</v>
      </c>
      <c r="W86" s="176" t="str">
        <f t="shared" si="27"/>
        <v>SIM</v>
      </c>
      <c r="X86" s="118">
        <f t="shared" si="28"/>
        <v>-46039.054799999998</v>
      </c>
      <c r="Y86" s="118" t="str">
        <f t="shared" si="17"/>
        <v>NÃO</v>
      </c>
      <c r="Z86" s="118">
        <f t="shared" si="29"/>
        <v>-40640.603000000003</v>
      </c>
      <c r="AA86" s="118">
        <f t="shared" si="30"/>
        <v>-184156.21919999999</v>
      </c>
      <c r="AB86" s="118">
        <f t="shared" si="31"/>
        <v>-162562.41200000001</v>
      </c>
    </row>
    <row r="87" spans="1:28" ht="30" x14ac:dyDescent="0.25">
      <c r="A87" s="176" t="s">
        <v>276</v>
      </c>
      <c r="B87" s="51" t="s">
        <v>67</v>
      </c>
      <c r="C87" s="51" t="s">
        <v>67</v>
      </c>
      <c r="D87" s="51" t="s">
        <v>187</v>
      </c>
      <c r="E87" s="51" t="s">
        <v>252</v>
      </c>
      <c r="F87" s="52">
        <v>0</v>
      </c>
      <c r="G87" s="53">
        <v>0</v>
      </c>
      <c r="H87" s="52">
        <v>2</v>
      </c>
      <c r="I87" s="53">
        <v>16924.3</v>
      </c>
      <c r="J87" s="121">
        <v>4060131027</v>
      </c>
      <c r="K87" s="52">
        <f t="shared" si="18"/>
        <v>0</v>
      </c>
      <c r="L87" s="52">
        <f t="shared" si="20"/>
        <v>0</v>
      </c>
      <c r="M87" s="52">
        <f t="shared" si="21"/>
        <v>28.000000000000004</v>
      </c>
      <c r="N87" s="52">
        <f t="shared" si="19"/>
        <v>40</v>
      </c>
      <c r="O87" s="52">
        <f t="shared" si="22"/>
        <v>3.5527136788005009E-15</v>
      </c>
      <c r="P87" s="52">
        <f t="shared" si="23"/>
        <v>0</v>
      </c>
      <c r="Q87" s="52">
        <f t="shared" si="24"/>
        <v>0</v>
      </c>
      <c r="R87" s="52">
        <f t="shared" si="25"/>
        <v>0</v>
      </c>
      <c r="S87" s="52" t="str">
        <f t="shared" si="26"/>
        <v xml:space="preserve"> </v>
      </c>
      <c r="T87" s="52">
        <v>0</v>
      </c>
      <c r="U87" s="53">
        <v>0</v>
      </c>
      <c r="V87" s="53">
        <v>8141.1426000000001</v>
      </c>
      <c r="W87" s="176" t="str">
        <f t="shared" si="27"/>
        <v/>
      </c>
      <c r="X87" s="118">
        <f t="shared" si="28"/>
        <v>-16282.2852</v>
      </c>
      <c r="Y87" s="118" t="str">
        <f t="shared" si="17"/>
        <v>SIM</v>
      </c>
      <c r="Z87" s="118">
        <f t="shared" si="29"/>
        <v>-16282.2852</v>
      </c>
      <c r="AA87" s="118">
        <f t="shared" si="30"/>
        <v>-16282.2852</v>
      </c>
      <c r="AB87" s="118">
        <f t="shared" si="31"/>
        <v>-16282.2852</v>
      </c>
    </row>
    <row r="88" spans="1:28" ht="30" x14ac:dyDescent="0.25">
      <c r="A88" s="176" t="s">
        <v>276</v>
      </c>
      <c r="B88" s="51" t="s">
        <v>67</v>
      </c>
      <c r="C88" s="51" t="s">
        <v>67</v>
      </c>
      <c r="D88" s="51" t="s">
        <v>187</v>
      </c>
      <c r="E88" s="51" t="s">
        <v>257</v>
      </c>
      <c r="F88" s="52">
        <v>0</v>
      </c>
      <c r="G88" s="53">
        <v>0</v>
      </c>
      <c r="H88" s="52">
        <v>2</v>
      </c>
      <c r="I88" s="53">
        <v>16944.36</v>
      </c>
      <c r="J88" s="121">
        <v>4060131027</v>
      </c>
      <c r="K88" s="52">
        <f t="shared" si="18"/>
        <v>0</v>
      </c>
      <c r="L88" s="52">
        <f t="shared" si="20"/>
        <v>0</v>
      </c>
      <c r="M88" s="52">
        <f t="shared" si="21"/>
        <v>28.000000000000004</v>
      </c>
      <c r="N88" s="52">
        <f t="shared" si="19"/>
        <v>40</v>
      </c>
      <c r="O88" s="52">
        <f t="shared" si="22"/>
        <v>3.5527136788005009E-15</v>
      </c>
      <c r="P88" s="52">
        <f t="shared" si="23"/>
        <v>0</v>
      </c>
      <c r="Q88" s="52">
        <f t="shared" si="24"/>
        <v>0</v>
      </c>
      <c r="R88" s="52">
        <f t="shared" si="25"/>
        <v>0</v>
      </c>
      <c r="S88" s="52" t="str">
        <f t="shared" si="26"/>
        <v xml:space="preserve"> </v>
      </c>
      <c r="T88" s="52">
        <v>0</v>
      </c>
      <c r="U88" s="53">
        <v>0</v>
      </c>
      <c r="V88" s="53">
        <v>9690.8153000000002</v>
      </c>
      <c r="W88" s="176" t="str">
        <f t="shared" si="27"/>
        <v/>
      </c>
      <c r="X88" s="118">
        <f t="shared" si="28"/>
        <v>-19381.6306</v>
      </c>
      <c r="Y88" s="118" t="str">
        <f t="shared" si="17"/>
        <v>NÃO</v>
      </c>
      <c r="Z88" s="118">
        <f t="shared" si="29"/>
        <v>-16944.36</v>
      </c>
      <c r="AA88" s="118">
        <f t="shared" si="30"/>
        <v>-19381.6306</v>
      </c>
      <c r="AB88" s="118">
        <f t="shared" si="31"/>
        <v>-16944.36</v>
      </c>
    </row>
    <row r="89" spans="1:28" x14ac:dyDescent="0.25">
      <c r="A89" s="176" t="s">
        <v>276</v>
      </c>
      <c r="B89" s="51" t="s">
        <v>72</v>
      </c>
      <c r="C89" s="51" t="s">
        <v>73</v>
      </c>
      <c r="D89" s="51" t="s">
        <v>218</v>
      </c>
      <c r="E89" s="51" t="s">
        <v>250</v>
      </c>
      <c r="F89" s="52">
        <v>5</v>
      </c>
      <c r="G89" s="53">
        <v>57548.818800000001</v>
      </c>
      <c r="H89" s="52">
        <v>14</v>
      </c>
      <c r="I89" s="53">
        <v>123313.92</v>
      </c>
      <c r="J89" s="121">
        <v>4060131028</v>
      </c>
      <c r="K89" s="52">
        <f t="shared" si="18"/>
        <v>14</v>
      </c>
      <c r="L89" s="52">
        <f t="shared" si="20"/>
        <v>6</v>
      </c>
      <c r="M89" s="52">
        <f t="shared" si="21"/>
        <v>23.5</v>
      </c>
      <c r="N89" s="52">
        <f t="shared" si="19"/>
        <v>22</v>
      </c>
      <c r="O89" s="52">
        <f t="shared" si="22"/>
        <v>23.5</v>
      </c>
      <c r="P89" s="52">
        <f t="shared" si="23"/>
        <v>22</v>
      </c>
      <c r="Q89" s="52">
        <f t="shared" si="24"/>
        <v>15</v>
      </c>
      <c r="R89" s="52">
        <f t="shared" si="25"/>
        <v>0</v>
      </c>
      <c r="S89" s="52" t="str">
        <f t="shared" si="26"/>
        <v>não</v>
      </c>
      <c r="T89" s="52">
        <v>6</v>
      </c>
      <c r="U89" s="53">
        <v>69058.582200000004</v>
      </c>
      <c r="V89" s="53">
        <v>11509.7637</v>
      </c>
      <c r="W89" s="176" t="str">
        <f t="shared" si="27"/>
        <v>NÃO</v>
      </c>
      <c r="X89" s="118">
        <f t="shared" si="28"/>
        <v>-103587.87329999999</v>
      </c>
      <c r="Y89" s="118" t="str">
        <f t="shared" si="17"/>
        <v>NÃO</v>
      </c>
      <c r="Z89" s="118">
        <f t="shared" si="29"/>
        <v>-79273.234285714279</v>
      </c>
      <c r="AA89" s="118">
        <f t="shared" si="30"/>
        <v>-103587.87329999999</v>
      </c>
      <c r="AB89" s="118">
        <f t="shared" si="31"/>
        <v>-79273.234285714279</v>
      </c>
    </row>
    <row r="90" spans="1:28" x14ac:dyDescent="0.25">
      <c r="A90" s="176" t="s">
        <v>276</v>
      </c>
      <c r="B90" s="51" t="s">
        <v>72</v>
      </c>
      <c r="C90" s="51" t="s">
        <v>73</v>
      </c>
      <c r="D90" s="51" t="s">
        <v>218</v>
      </c>
      <c r="E90" s="51" t="s">
        <v>263</v>
      </c>
      <c r="F90" s="52">
        <v>11</v>
      </c>
      <c r="G90" s="53">
        <v>112358.535</v>
      </c>
      <c r="H90" s="52">
        <v>6</v>
      </c>
      <c r="I90" s="53">
        <v>61604.95</v>
      </c>
      <c r="J90" s="121">
        <v>4060131028</v>
      </c>
      <c r="K90" s="52">
        <f t="shared" si="18"/>
        <v>6</v>
      </c>
      <c r="L90" s="52">
        <f t="shared" si="20"/>
        <v>12.999999999999998</v>
      </c>
      <c r="M90" s="52">
        <f t="shared" si="21"/>
        <v>23.5</v>
      </c>
      <c r="N90" s="52">
        <f t="shared" si="19"/>
        <v>22</v>
      </c>
      <c r="O90" s="52">
        <f t="shared" si="22"/>
        <v>8.5</v>
      </c>
      <c r="P90" s="52">
        <f t="shared" si="23"/>
        <v>8</v>
      </c>
      <c r="Q90" s="52">
        <f t="shared" si="24"/>
        <v>6</v>
      </c>
      <c r="R90" s="52">
        <f t="shared" si="25"/>
        <v>0</v>
      </c>
      <c r="S90" s="52" t="str">
        <f t="shared" si="26"/>
        <v>sim</v>
      </c>
      <c r="T90" s="52">
        <v>12.999999999999998</v>
      </c>
      <c r="U90" s="53">
        <v>132787.3602</v>
      </c>
      <c r="V90" s="53">
        <v>10214.4123</v>
      </c>
      <c r="W90" s="176" t="str">
        <f t="shared" si="27"/>
        <v>NÃO</v>
      </c>
      <c r="X90" s="118">
        <f t="shared" si="28"/>
        <v>51072.061499999996</v>
      </c>
      <c r="Y90" s="118" t="str">
        <f t="shared" si="17"/>
        <v>SIM</v>
      </c>
      <c r="Z90" s="118">
        <f t="shared" si="29"/>
        <v>51072.061499999996</v>
      </c>
      <c r="AA90" s="118">
        <f t="shared" si="30"/>
        <v>51072.061499999996</v>
      </c>
      <c r="AB90" s="118">
        <f t="shared" si="31"/>
        <v>51072.061499999996</v>
      </c>
    </row>
    <row r="91" spans="1:28" x14ac:dyDescent="0.25">
      <c r="A91" s="176" t="s">
        <v>276</v>
      </c>
      <c r="B91" s="51" t="s">
        <v>72</v>
      </c>
      <c r="C91" s="51" t="s">
        <v>73</v>
      </c>
      <c r="D91" s="51" t="s">
        <v>218</v>
      </c>
      <c r="E91" s="51" t="s">
        <v>261</v>
      </c>
      <c r="F91" s="52">
        <v>0</v>
      </c>
      <c r="G91" s="53">
        <v>0</v>
      </c>
      <c r="H91" s="52">
        <v>1</v>
      </c>
      <c r="I91" s="53">
        <v>2548.8200000000002</v>
      </c>
      <c r="J91" s="121">
        <v>4060131028</v>
      </c>
      <c r="K91" s="52">
        <f t="shared" si="18"/>
        <v>0</v>
      </c>
      <c r="L91" s="52">
        <f t="shared" si="20"/>
        <v>0</v>
      </c>
      <c r="M91" s="52">
        <f t="shared" si="21"/>
        <v>23.5</v>
      </c>
      <c r="N91" s="52">
        <f t="shared" si="19"/>
        <v>22</v>
      </c>
      <c r="O91" s="52">
        <f t="shared" si="22"/>
        <v>2.5</v>
      </c>
      <c r="P91" s="52">
        <f t="shared" si="23"/>
        <v>2</v>
      </c>
      <c r="Q91" s="52">
        <f t="shared" si="24"/>
        <v>0</v>
      </c>
      <c r="R91" s="52">
        <f t="shared" si="25"/>
        <v>0</v>
      </c>
      <c r="S91" s="52" t="str">
        <f t="shared" si="26"/>
        <v xml:space="preserve"> </v>
      </c>
      <c r="T91" s="52">
        <v>0</v>
      </c>
      <c r="U91" s="53">
        <v>0</v>
      </c>
      <c r="V91" s="53">
        <v>8897.7721999999994</v>
      </c>
      <c r="W91" s="176" t="str">
        <f t="shared" si="27"/>
        <v/>
      </c>
      <c r="X91" s="118">
        <f t="shared" si="28"/>
        <v>-8897.7721999999994</v>
      </c>
      <c r="Y91" s="118" t="str">
        <f t="shared" si="17"/>
        <v>NÃO</v>
      </c>
      <c r="Z91" s="118">
        <f t="shared" si="29"/>
        <v>-2548.8200000000002</v>
      </c>
      <c r="AA91" s="118">
        <f t="shared" si="30"/>
        <v>-8897.7721999999994</v>
      </c>
      <c r="AB91" s="118">
        <f t="shared" si="31"/>
        <v>-2548.8200000000002</v>
      </c>
    </row>
    <row r="92" spans="1:28" ht="30" x14ac:dyDescent="0.25">
      <c r="A92" s="176" t="s">
        <v>276</v>
      </c>
      <c r="B92" s="51" t="s">
        <v>72</v>
      </c>
      <c r="C92" s="51" t="s">
        <v>73</v>
      </c>
      <c r="D92" s="51" t="s">
        <v>218</v>
      </c>
      <c r="E92" s="51" t="s">
        <v>264</v>
      </c>
      <c r="F92" s="52">
        <v>3.9999999999999996</v>
      </c>
      <c r="G92" s="53">
        <v>33894.644399999997</v>
      </c>
      <c r="H92" s="52">
        <v>2</v>
      </c>
      <c r="I92" s="53">
        <v>10687.41</v>
      </c>
      <c r="J92" s="121">
        <v>4060131028</v>
      </c>
      <c r="K92" s="52">
        <f t="shared" si="18"/>
        <v>2</v>
      </c>
      <c r="L92" s="52">
        <f t="shared" si="20"/>
        <v>4.5</v>
      </c>
      <c r="M92" s="52">
        <f t="shared" si="21"/>
        <v>23.5</v>
      </c>
      <c r="N92" s="52">
        <f t="shared" si="19"/>
        <v>22</v>
      </c>
      <c r="O92" s="52">
        <f t="shared" si="22"/>
        <v>2.5</v>
      </c>
      <c r="P92" s="52">
        <f t="shared" si="23"/>
        <v>2</v>
      </c>
      <c r="Q92" s="52">
        <f t="shared" si="24"/>
        <v>3</v>
      </c>
      <c r="R92" s="52">
        <f t="shared" si="25"/>
        <v>0</v>
      </c>
      <c r="S92" s="52" t="str">
        <f t="shared" si="26"/>
        <v>sim</v>
      </c>
      <c r="T92" s="52">
        <v>4.5</v>
      </c>
      <c r="U92" s="53">
        <v>38131.474800000004</v>
      </c>
      <c r="V92" s="53">
        <v>8473.6610999999994</v>
      </c>
      <c r="W92" s="176" t="str">
        <f t="shared" si="27"/>
        <v>NÃO</v>
      </c>
      <c r="X92" s="118">
        <f t="shared" si="28"/>
        <v>16947.322199999995</v>
      </c>
      <c r="Y92" s="118" t="str">
        <f t="shared" si="17"/>
        <v>NÃO</v>
      </c>
      <c r="Z92" s="118">
        <f t="shared" si="29"/>
        <v>16947.322199999995</v>
      </c>
      <c r="AA92" s="118">
        <f t="shared" si="30"/>
        <v>16947.322199999995</v>
      </c>
      <c r="AB92" s="118">
        <f t="shared" si="31"/>
        <v>16947.322199999995</v>
      </c>
    </row>
    <row r="93" spans="1:28" ht="30" x14ac:dyDescent="0.25">
      <c r="A93" s="176" t="s">
        <v>276</v>
      </c>
      <c r="B93" s="51" t="s">
        <v>72</v>
      </c>
      <c r="C93" s="51" t="s">
        <v>73</v>
      </c>
      <c r="D93" s="51" t="s">
        <v>219</v>
      </c>
      <c r="E93" s="51" t="s">
        <v>250</v>
      </c>
      <c r="F93" s="52">
        <v>20</v>
      </c>
      <c r="G93" s="53">
        <v>230195.274</v>
      </c>
      <c r="H93" s="52">
        <v>31</v>
      </c>
      <c r="I93" s="53">
        <v>333540.49</v>
      </c>
      <c r="J93" s="121">
        <v>4060131029</v>
      </c>
      <c r="K93" s="52">
        <f t="shared" si="18"/>
        <v>31</v>
      </c>
      <c r="L93" s="52">
        <f t="shared" si="20"/>
        <v>23.5</v>
      </c>
      <c r="M93" s="52">
        <f t="shared" si="21"/>
        <v>99</v>
      </c>
      <c r="N93" s="52">
        <f t="shared" si="19"/>
        <v>106</v>
      </c>
      <c r="O93" s="52">
        <f t="shared" si="22"/>
        <v>99</v>
      </c>
      <c r="P93" s="52">
        <f t="shared" si="23"/>
        <v>106</v>
      </c>
      <c r="Q93" s="52">
        <f t="shared" si="24"/>
        <v>29</v>
      </c>
      <c r="R93" s="52">
        <f t="shared" si="25"/>
        <v>0</v>
      </c>
      <c r="S93" s="52" t="str">
        <f t="shared" si="26"/>
        <v>não</v>
      </c>
      <c r="T93" s="52">
        <v>23.5</v>
      </c>
      <c r="U93" s="53">
        <v>270479.44679999998</v>
      </c>
      <c r="V93" s="53">
        <v>11509.7637</v>
      </c>
      <c r="W93" s="176" t="str">
        <f t="shared" si="27"/>
        <v>SIM</v>
      </c>
      <c r="X93" s="118">
        <f t="shared" si="28"/>
        <v>-103587.87329999999</v>
      </c>
      <c r="Y93" s="118" t="str">
        <f t="shared" si="17"/>
        <v>NÃO</v>
      </c>
      <c r="Z93" s="118">
        <f t="shared" si="29"/>
        <v>-96834.335806451621</v>
      </c>
      <c r="AA93" s="118">
        <f t="shared" si="30"/>
        <v>-126607.4007</v>
      </c>
      <c r="AB93" s="118">
        <f t="shared" si="31"/>
        <v>-118353.0770967742</v>
      </c>
    </row>
    <row r="94" spans="1:28" ht="30" x14ac:dyDescent="0.25">
      <c r="A94" s="176" t="s">
        <v>276</v>
      </c>
      <c r="B94" s="51" t="s">
        <v>72</v>
      </c>
      <c r="C94" s="51" t="s">
        <v>73</v>
      </c>
      <c r="D94" s="51" t="s">
        <v>219</v>
      </c>
      <c r="E94" s="51" t="s">
        <v>263</v>
      </c>
      <c r="F94" s="52">
        <v>47.5</v>
      </c>
      <c r="G94" s="53">
        <v>485184.58439999999</v>
      </c>
      <c r="H94" s="52">
        <v>73</v>
      </c>
      <c r="I94" s="53">
        <v>818971.4</v>
      </c>
      <c r="J94" s="121">
        <v>4060131029</v>
      </c>
      <c r="K94" s="52">
        <f t="shared" si="18"/>
        <v>73</v>
      </c>
      <c r="L94" s="52">
        <f t="shared" si="20"/>
        <v>55.5</v>
      </c>
      <c r="M94" s="52">
        <f t="shared" si="21"/>
        <v>99</v>
      </c>
      <c r="N94" s="52">
        <f t="shared" si="19"/>
        <v>106</v>
      </c>
      <c r="O94" s="52">
        <f t="shared" si="22"/>
        <v>70</v>
      </c>
      <c r="P94" s="52">
        <f t="shared" si="23"/>
        <v>75</v>
      </c>
      <c r="Q94" s="52">
        <f t="shared" si="24"/>
        <v>68</v>
      </c>
      <c r="R94" s="52">
        <f t="shared" si="25"/>
        <v>0</v>
      </c>
      <c r="S94" s="52" t="str">
        <f t="shared" si="26"/>
        <v>não</v>
      </c>
      <c r="T94" s="52">
        <v>55.5</v>
      </c>
      <c r="U94" s="53">
        <v>566899.88280000002</v>
      </c>
      <c r="V94" s="53">
        <v>10214.4123</v>
      </c>
      <c r="W94" s="176" t="str">
        <f t="shared" si="27"/>
        <v>SIM</v>
      </c>
      <c r="X94" s="118">
        <f t="shared" si="28"/>
        <v>-209395.45215</v>
      </c>
      <c r="Y94" s="118" t="str">
        <f t="shared" si="17"/>
        <v>SIM</v>
      </c>
      <c r="Z94" s="118">
        <f t="shared" si="29"/>
        <v>-209395.45215</v>
      </c>
      <c r="AA94" s="118">
        <f t="shared" si="30"/>
        <v>-260467.51365000001</v>
      </c>
      <c r="AB94" s="118">
        <f t="shared" si="31"/>
        <v>-260467.51365000001</v>
      </c>
    </row>
    <row r="95" spans="1:28" ht="30" x14ac:dyDescent="0.25">
      <c r="A95" s="176" t="s">
        <v>276</v>
      </c>
      <c r="B95" s="51" t="s">
        <v>72</v>
      </c>
      <c r="C95" s="51" t="s">
        <v>73</v>
      </c>
      <c r="D95" s="51" t="s">
        <v>219</v>
      </c>
      <c r="E95" s="51" t="s">
        <v>264</v>
      </c>
      <c r="F95" s="52">
        <v>17</v>
      </c>
      <c r="G95" s="53">
        <v>144052.2384</v>
      </c>
      <c r="H95" s="52">
        <v>2</v>
      </c>
      <c r="I95" s="53">
        <v>20350.68</v>
      </c>
      <c r="J95" s="121">
        <v>4060131029</v>
      </c>
      <c r="K95" s="52">
        <f t="shared" si="18"/>
        <v>2</v>
      </c>
      <c r="L95" s="52">
        <f t="shared" si="20"/>
        <v>20</v>
      </c>
      <c r="M95" s="52">
        <f t="shared" si="21"/>
        <v>99</v>
      </c>
      <c r="N95" s="52">
        <f t="shared" si="19"/>
        <v>106</v>
      </c>
      <c r="O95" s="52">
        <f t="shared" si="22"/>
        <v>2</v>
      </c>
      <c r="P95" s="52">
        <f t="shared" si="23"/>
        <v>2</v>
      </c>
      <c r="Q95" s="52">
        <f t="shared" si="24"/>
        <v>2</v>
      </c>
      <c r="R95" s="52">
        <f t="shared" si="25"/>
        <v>0</v>
      </c>
      <c r="S95" s="52" t="str">
        <f t="shared" si="26"/>
        <v>sim</v>
      </c>
      <c r="T95" s="52">
        <v>20</v>
      </c>
      <c r="U95" s="53">
        <v>169473.22200000001</v>
      </c>
      <c r="V95" s="53">
        <v>8473.6610999999994</v>
      </c>
      <c r="W95" s="176" t="str">
        <f t="shared" si="27"/>
        <v>NÃO</v>
      </c>
      <c r="X95" s="118">
        <f t="shared" si="28"/>
        <v>127104.91649999999</v>
      </c>
      <c r="Y95" s="118" t="str">
        <f t="shared" si="17"/>
        <v>SIM</v>
      </c>
      <c r="Z95" s="118">
        <f t="shared" si="29"/>
        <v>127104.91649999999</v>
      </c>
      <c r="AA95" s="118">
        <f t="shared" si="30"/>
        <v>127104.91649999999</v>
      </c>
      <c r="AB95" s="118">
        <f t="shared" si="31"/>
        <v>127104.91649999999</v>
      </c>
    </row>
    <row r="96" spans="1:28" x14ac:dyDescent="0.25">
      <c r="A96" s="176" t="s">
        <v>276</v>
      </c>
      <c r="B96" s="51" t="s">
        <v>72</v>
      </c>
      <c r="C96" s="51" t="s">
        <v>73</v>
      </c>
      <c r="D96" s="51" t="s">
        <v>220</v>
      </c>
      <c r="E96" s="51" t="s">
        <v>250</v>
      </c>
      <c r="F96" s="52">
        <v>11</v>
      </c>
      <c r="G96" s="53">
        <v>126607.4004</v>
      </c>
      <c r="H96" s="52">
        <v>13</v>
      </c>
      <c r="I96" s="53">
        <v>108413.56</v>
      </c>
      <c r="J96" s="121">
        <v>4060131030</v>
      </c>
      <c r="K96" s="52">
        <f t="shared" si="18"/>
        <v>13</v>
      </c>
      <c r="L96" s="52">
        <f t="shared" si="20"/>
        <v>12.999999999999998</v>
      </c>
      <c r="M96" s="52">
        <f t="shared" si="21"/>
        <v>30</v>
      </c>
      <c r="N96" s="52">
        <f t="shared" si="19"/>
        <v>39</v>
      </c>
      <c r="O96" s="52">
        <f t="shared" si="22"/>
        <v>30</v>
      </c>
      <c r="P96" s="52">
        <f t="shared" si="23"/>
        <v>39</v>
      </c>
      <c r="Q96" s="52">
        <f t="shared" si="24"/>
        <v>10</v>
      </c>
      <c r="R96" s="52">
        <f t="shared" si="25"/>
        <v>0</v>
      </c>
      <c r="S96" s="52" t="str">
        <f t="shared" si="26"/>
        <v>sim</v>
      </c>
      <c r="T96" s="52">
        <v>12.999999999999998</v>
      </c>
      <c r="U96" s="53">
        <v>149626.9278</v>
      </c>
      <c r="V96" s="53">
        <v>11509.7637</v>
      </c>
      <c r="W96" s="176" t="str">
        <f t="shared" si="27"/>
        <v>SIM</v>
      </c>
      <c r="X96" s="118">
        <f t="shared" si="28"/>
        <v>11509.7637</v>
      </c>
      <c r="Y96" s="118" t="str">
        <f t="shared" si="17"/>
        <v>NÃO</v>
      </c>
      <c r="Z96" s="118">
        <f t="shared" si="29"/>
        <v>8339.504615384616</v>
      </c>
      <c r="AA96" s="118">
        <f t="shared" si="30"/>
        <v>-23019.527399999999</v>
      </c>
      <c r="AB96" s="118">
        <f t="shared" si="31"/>
        <v>-16679.009230769232</v>
      </c>
    </row>
    <row r="97" spans="1:28" x14ac:dyDescent="0.25">
      <c r="A97" s="176" t="s">
        <v>276</v>
      </c>
      <c r="B97" s="51" t="s">
        <v>72</v>
      </c>
      <c r="C97" s="51" t="s">
        <v>73</v>
      </c>
      <c r="D97" s="51" t="s">
        <v>220</v>
      </c>
      <c r="E97" s="51" t="s">
        <v>263</v>
      </c>
      <c r="F97" s="52">
        <v>9.5</v>
      </c>
      <c r="G97" s="53">
        <v>97036.917000000001</v>
      </c>
      <c r="H97" s="52">
        <v>17</v>
      </c>
      <c r="I97" s="53">
        <v>164682.89000000001</v>
      </c>
      <c r="J97" s="121">
        <v>4060131030</v>
      </c>
      <c r="K97" s="52">
        <f t="shared" si="18"/>
        <v>17</v>
      </c>
      <c r="L97" s="52">
        <f t="shared" si="20"/>
        <v>11</v>
      </c>
      <c r="M97" s="52">
        <f t="shared" si="21"/>
        <v>30</v>
      </c>
      <c r="N97" s="52">
        <f t="shared" si="19"/>
        <v>39</v>
      </c>
      <c r="O97" s="52">
        <f t="shared" si="22"/>
        <v>20</v>
      </c>
      <c r="P97" s="52">
        <f t="shared" si="23"/>
        <v>26</v>
      </c>
      <c r="Q97" s="52">
        <f t="shared" si="24"/>
        <v>13</v>
      </c>
      <c r="R97" s="52">
        <f t="shared" si="25"/>
        <v>0</v>
      </c>
      <c r="S97" s="52" t="str">
        <f t="shared" si="26"/>
        <v>não</v>
      </c>
      <c r="T97" s="52">
        <v>11</v>
      </c>
      <c r="U97" s="53">
        <v>112358.535</v>
      </c>
      <c r="V97" s="53">
        <v>10214.4123</v>
      </c>
      <c r="W97" s="176" t="str">
        <f t="shared" si="27"/>
        <v>SIM</v>
      </c>
      <c r="X97" s="118">
        <f t="shared" si="28"/>
        <v>-35750.443050000002</v>
      </c>
      <c r="Y97" s="118" t="str">
        <f t="shared" si="17"/>
        <v>NÃO</v>
      </c>
      <c r="Z97" s="118">
        <f t="shared" si="29"/>
        <v>-33905.300882352945</v>
      </c>
      <c r="AA97" s="118">
        <f t="shared" si="30"/>
        <v>-76608.092250000002</v>
      </c>
      <c r="AB97" s="118">
        <f t="shared" si="31"/>
        <v>-72654.216176470596</v>
      </c>
    </row>
    <row r="98" spans="1:28" ht="30" x14ac:dyDescent="0.25">
      <c r="A98" s="176" t="s">
        <v>276</v>
      </c>
      <c r="B98" s="51" t="s">
        <v>72</v>
      </c>
      <c r="C98" s="51" t="s">
        <v>73</v>
      </c>
      <c r="D98" s="51" t="s">
        <v>220</v>
      </c>
      <c r="E98" s="51" t="s">
        <v>264</v>
      </c>
      <c r="F98" s="52">
        <v>5</v>
      </c>
      <c r="G98" s="53">
        <v>42368.305800000002</v>
      </c>
      <c r="H98" s="52">
        <v>9</v>
      </c>
      <c r="I98" s="53">
        <v>68796.38</v>
      </c>
      <c r="J98" s="121">
        <v>4060131030</v>
      </c>
      <c r="K98" s="52">
        <f t="shared" si="18"/>
        <v>9</v>
      </c>
      <c r="L98" s="52">
        <f t="shared" si="20"/>
        <v>6</v>
      </c>
      <c r="M98" s="52">
        <f t="shared" si="21"/>
        <v>30</v>
      </c>
      <c r="N98" s="52">
        <f t="shared" si="19"/>
        <v>39</v>
      </c>
      <c r="O98" s="52">
        <f t="shared" si="22"/>
        <v>7</v>
      </c>
      <c r="P98" s="52">
        <f t="shared" si="23"/>
        <v>9</v>
      </c>
      <c r="Q98" s="52">
        <f t="shared" si="24"/>
        <v>7</v>
      </c>
      <c r="R98" s="52">
        <f t="shared" si="25"/>
        <v>0</v>
      </c>
      <c r="S98" s="52" t="str">
        <f t="shared" si="26"/>
        <v>não</v>
      </c>
      <c r="T98" s="52">
        <v>6</v>
      </c>
      <c r="U98" s="53">
        <v>50841.9666</v>
      </c>
      <c r="V98" s="53">
        <v>8473.6610999999994</v>
      </c>
      <c r="W98" s="176" t="str">
        <f t="shared" si="27"/>
        <v>SIM</v>
      </c>
      <c r="X98" s="118">
        <f t="shared" si="28"/>
        <v>-16947.322199999999</v>
      </c>
      <c r="Y98" s="118" t="str">
        <f t="shared" si="17"/>
        <v>NÃO</v>
      </c>
      <c r="Z98" s="118">
        <f t="shared" si="29"/>
        <v>-15288.084444444445</v>
      </c>
      <c r="AA98" s="118">
        <f t="shared" si="30"/>
        <v>-33894.644399999997</v>
      </c>
      <c r="AB98" s="118">
        <f t="shared" si="31"/>
        <v>-30576.168888888889</v>
      </c>
    </row>
    <row r="99" spans="1:28" x14ac:dyDescent="0.25">
      <c r="A99" s="176" t="s">
        <v>276</v>
      </c>
      <c r="B99" s="51" t="s">
        <v>72</v>
      </c>
      <c r="C99" s="51" t="s">
        <v>73</v>
      </c>
      <c r="D99" s="51" t="s">
        <v>221</v>
      </c>
      <c r="E99" s="51" t="s">
        <v>255</v>
      </c>
      <c r="F99" s="52">
        <v>0</v>
      </c>
      <c r="G99" s="53">
        <v>0</v>
      </c>
      <c r="H99" s="52">
        <v>3</v>
      </c>
      <c r="I99" s="53">
        <v>31371.06</v>
      </c>
      <c r="J99" s="121">
        <v>4060131031</v>
      </c>
      <c r="K99" s="52">
        <f t="shared" si="18"/>
        <v>0</v>
      </c>
      <c r="L99" s="52">
        <f t="shared" si="20"/>
        <v>0</v>
      </c>
      <c r="M99" s="52">
        <f t="shared" si="21"/>
        <v>26.5</v>
      </c>
      <c r="N99" s="52">
        <f t="shared" si="19"/>
        <v>23</v>
      </c>
      <c r="O99" s="52">
        <f t="shared" si="22"/>
        <v>26.5</v>
      </c>
      <c r="P99" s="52">
        <f t="shared" si="23"/>
        <v>23</v>
      </c>
      <c r="Q99" s="52">
        <f t="shared" si="24"/>
        <v>0</v>
      </c>
      <c r="R99" s="52">
        <f t="shared" si="25"/>
        <v>0</v>
      </c>
      <c r="S99" s="52" t="str">
        <f t="shared" si="26"/>
        <v xml:space="preserve"> </v>
      </c>
      <c r="T99" s="52">
        <v>0</v>
      </c>
      <c r="U99" s="53">
        <v>0</v>
      </c>
      <c r="V99" s="53">
        <v>9225.3716999999997</v>
      </c>
      <c r="W99" s="176" t="str">
        <f t="shared" si="27"/>
        <v/>
      </c>
      <c r="X99" s="118">
        <f t="shared" si="28"/>
        <v>-27676.115099999999</v>
      </c>
      <c r="Y99" s="118" t="str">
        <f t="shared" si="17"/>
        <v>SIM</v>
      </c>
      <c r="Z99" s="118">
        <f t="shared" si="29"/>
        <v>-27676.115099999999</v>
      </c>
      <c r="AA99" s="118">
        <f t="shared" si="30"/>
        <v>-27676.115099999999</v>
      </c>
      <c r="AB99" s="118">
        <f t="shared" si="31"/>
        <v>-27676.115099999999</v>
      </c>
    </row>
    <row r="100" spans="1:28" x14ac:dyDescent="0.25">
      <c r="A100" s="176" t="s">
        <v>276</v>
      </c>
      <c r="B100" s="51" t="s">
        <v>72</v>
      </c>
      <c r="C100" s="51" t="s">
        <v>73</v>
      </c>
      <c r="D100" s="51" t="s">
        <v>221</v>
      </c>
      <c r="E100" s="51" t="s">
        <v>250</v>
      </c>
      <c r="F100" s="52">
        <v>9.5</v>
      </c>
      <c r="G100" s="53">
        <v>109342.755</v>
      </c>
      <c r="H100" s="52">
        <v>17</v>
      </c>
      <c r="I100" s="53">
        <v>208600.84</v>
      </c>
      <c r="J100" s="121">
        <v>4060131031</v>
      </c>
      <c r="K100" s="52">
        <f t="shared" si="18"/>
        <v>17</v>
      </c>
      <c r="L100" s="52">
        <f t="shared" si="20"/>
        <v>11</v>
      </c>
      <c r="M100" s="52">
        <f t="shared" si="21"/>
        <v>26.5</v>
      </c>
      <c r="N100" s="52">
        <f t="shared" si="19"/>
        <v>23</v>
      </c>
      <c r="O100" s="52">
        <f t="shared" si="22"/>
        <v>26.5</v>
      </c>
      <c r="P100" s="52">
        <f t="shared" si="23"/>
        <v>23</v>
      </c>
      <c r="Q100" s="52">
        <f t="shared" si="24"/>
        <v>20</v>
      </c>
      <c r="R100" s="52">
        <f t="shared" si="25"/>
        <v>0</v>
      </c>
      <c r="S100" s="52" t="str">
        <f t="shared" si="26"/>
        <v>não</v>
      </c>
      <c r="T100" s="52">
        <v>11</v>
      </c>
      <c r="U100" s="53">
        <v>126607.4004</v>
      </c>
      <c r="V100" s="53">
        <v>11509.7637</v>
      </c>
      <c r="W100" s="176" t="str">
        <f t="shared" si="27"/>
        <v>NÃO</v>
      </c>
      <c r="X100" s="118">
        <f t="shared" si="28"/>
        <v>-86323.227749999991</v>
      </c>
      <c r="Y100" s="118" t="str">
        <f t="shared" si="17"/>
        <v>SIM</v>
      </c>
      <c r="Z100" s="118">
        <f t="shared" si="29"/>
        <v>-86323.227749999991</v>
      </c>
      <c r="AA100" s="118">
        <f t="shared" si="30"/>
        <v>-86323.227749999991</v>
      </c>
      <c r="AB100" s="118">
        <f t="shared" si="31"/>
        <v>-86323.227749999991</v>
      </c>
    </row>
    <row r="101" spans="1:28" x14ac:dyDescent="0.25">
      <c r="A101" s="176" t="s">
        <v>276</v>
      </c>
      <c r="B101" s="51" t="s">
        <v>72</v>
      </c>
      <c r="C101" s="51" t="s">
        <v>73</v>
      </c>
      <c r="D101" s="51" t="s">
        <v>221</v>
      </c>
      <c r="E101" s="51" t="s">
        <v>263</v>
      </c>
      <c r="F101" s="52">
        <v>8.5</v>
      </c>
      <c r="G101" s="53">
        <v>86822.504400000005</v>
      </c>
      <c r="H101" s="52">
        <v>6</v>
      </c>
      <c r="I101" s="53">
        <v>64082.22</v>
      </c>
      <c r="J101" s="121">
        <v>4060131031</v>
      </c>
      <c r="K101" s="52">
        <f t="shared" si="18"/>
        <v>6</v>
      </c>
      <c r="L101" s="52">
        <f t="shared" si="20"/>
        <v>10</v>
      </c>
      <c r="M101" s="52">
        <f t="shared" si="21"/>
        <v>26.5</v>
      </c>
      <c r="N101" s="52">
        <f t="shared" si="19"/>
        <v>23</v>
      </c>
      <c r="O101" s="52">
        <f t="shared" si="22"/>
        <v>6.5</v>
      </c>
      <c r="P101" s="52">
        <f t="shared" si="23"/>
        <v>6</v>
      </c>
      <c r="Q101" s="52">
        <f t="shared" si="24"/>
        <v>7</v>
      </c>
      <c r="R101" s="52">
        <f t="shared" si="25"/>
        <v>0</v>
      </c>
      <c r="S101" s="52" t="str">
        <f t="shared" si="26"/>
        <v>sim</v>
      </c>
      <c r="T101" s="52">
        <v>10</v>
      </c>
      <c r="U101" s="53">
        <v>102144.12300000001</v>
      </c>
      <c r="V101" s="53">
        <v>10214.4123</v>
      </c>
      <c r="W101" s="176" t="str">
        <f t="shared" si="27"/>
        <v>NÃO</v>
      </c>
      <c r="X101" s="118">
        <f t="shared" si="28"/>
        <v>25536.030749999998</v>
      </c>
      <c r="Y101" s="118" t="str">
        <f t="shared" si="17"/>
        <v>SIM</v>
      </c>
      <c r="Z101" s="118">
        <f t="shared" si="29"/>
        <v>25536.030749999998</v>
      </c>
      <c r="AA101" s="118">
        <f t="shared" si="30"/>
        <v>25536.030749999998</v>
      </c>
      <c r="AB101" s="118">
        <f t="shared" si="31"/>
        <v>25536.030749999998</v>
      </c>
    </row>
    <row r="102" spans="1:28" ht="30" x14ac:dyDescent="0.25">
      <c r="A102" s="176" t="s">
        <v>276</v>
      </c>
      <c r="B102" s="51" t="s">
        <v>72</v>
      </c>
      <c r="C102" s="51" t="s">
        <v>73</v>
      </c>
      <c r="D102" s="51" t="s">
        <v>221</v>
      </c>
      <c r="E102" s="51" t="s">
        <v>264</v>
      </c>
      <c r="F102" s="52">
        <v>4.5</v>
      </c>
      <c r="G102" s="53">
        <v>38131.474800000004</v>
      </c>
      <c r="H102" s="52">
        <v>0</v>
      </c>
      <c r="I102" s="53">
        <v>0</v>
      </c>
      <c r="J102" s="121">
        <v>4060131031</v>
      </c>
      <c r="K102" s="52">
        <f t="shared" si="18"/>
        <v>0</v>
      </c>
      <c r="L102" s="52">
        <f t="shared" si="20"/>
        <v>0</v>
      </c>
      <c r="M102" s="52">
        <f t="shared" si="21"/>
        <v>26.5</v>
      </c>
      <c r="N102" s="52">
        <f t="shared" si="19"/>
        <v>23</v>
      </c>
      <c r="O102" s="52">
        <f t="shared" si="22"/>
        <v>-0.5</v>
      </c>
      <c r="P102" s="52">
        <f t="shared" si="23"/>
        <v>0</v>
      </c>
      <c r="Q102" s="52">
        <f t="shared" si="24"/>
        <v>0</v>
      </c>
      <c r="R102" s="52">
        <f t="shared" si="25"/>
        <v>0</v>
      </c>
      <c r="S102" s="52" t="str">
        <f t="shared" si="26"/>
        <v xml:space="preserve"> </v>
      </c>
      <c r="T102" s="52">
        <v>5.5</v>
      </c>
      <c r="U102" s="53">
        <v>46605.136200000001</v>
      </c>
      <c r="V102" s="53">
        <v>8473.6610999999994</v>
      </c>
      <c r="W102" s="176" t="str">
        <f t="shared" si="27"/>
        <v>NÃO</v>
      </c>
      <c r="X102" s="118">
        <f t="shared" si="28"/>
        <v>38131.474949999996</v>
      </c>
      <c r="Y102" s="118"/>
      <c r="Z102" s="118">
        <f t="shared" si="29"/>
        <v>38131.474949999996</v>
      </c>
      <c r="AA102" s="118">
        <f t="shared" si="30"/>
        <v>38131.474949999996</v>
      </c>
      <c r="AB102" s="118">
        <f t="shared" si="31"/>
        <v>38131.474949999996</v>
      </c>
    </row>
    <row r="103" spans="1:28" x14ac:dyDescent="0.25">
      <c r="A103" s="176" t="s">
        <v>276</v>
      </c>
      <c r="B103" s="51" t="s">
        <v>72</v>
      </c>
      <c r="C103" s="51" t="s">
        <v>73</v>
      </c>
      <c r="D103" s="51" t="s">
        <v>221</v>
      </c>
      <c r="E103" s="51" t="s">
        <v>256</v>
      </c>
      <c r="F103" s="52">
        <v>0</v>
      </c>
      <c r="G103" s="53">
        <v>0</v>
      </c>
      <c r="H103" s="52">
        <v>1</v>
      </c>
      <c r="I103" s="53">
        <v>9470.31</v>
      </c>
      <c r="J103" s="121">
        <v>4060131031</v>
      </c>
      <c r="K103" s="52">
        <f t="shared" si="18"/>
        <v>0</v>
      </c>
      <c r="L103" s="52">
        <f t="shared" si="20"/>
        <v>0</v>
      </c>
      <c r="M103" s="52">
        <f t="shared" si="21"/>
        <v>26.5</v>
      </c>
      <c r="N103" s="52">
        <f t="shared" si="19"/>
        <v>23</v>
      </c>
      <c r="O103" s="52">
        <f t="shared" si="22"/>
        <v>-0.5</v>
      </c>
      <c r="P103" s="52">
        <f t="shared" si="23"/>
        <v>0</v>
      </c>
      <c r="Q103" s="52">
        <f t="shared" si="24"/>
        <v>0</v>
      </c>
      <c r="R103" s="52">
        <f t="shared" si="25"/>
        <v>0</v>
      </c>
      <c r="S103" s="52" t="str">
        <f t="shared" si="26"/>
        <v xml:space="preserve"> </v>
      </c>
      <c r="T103" s="52">
        <v>0</v>
      </c>
      <c r="U103" s="53">
        <v>0</v>
      </c>
      <c r="V103" s="53">
        <v>9181.6762999999992</v>
      </c>
      <c r="W103" s="176" t="str">
        <f t="shared" si="27"/>
        <v/>
      </c>
      <c r="X103" s="118">
        <f t="shared" si="28"/>
        <v>-9181.6762999999992</v>
      </c>
      <c r="Y103" s="118" t="str">
        <f t="shared" ref="Y103:Y129" si="32">IF(I103&gt;(H103*V103),"SIM","NÃO")</f>
        <v>SIM</v>
      </c>
      <c r="Z103" s="118">
        <f t="shared" si="29"/>
        <v>-9181.6762999999992</v>
      </c>
      <c r="AA103" s="118">
        <f t="shared" si="30"/>
        <v>-9181.6762999999992</v>
      </c>
      <c r="AB103" s="118">
        <f t="shared" si="31"/>
        <v>-9181.6762999999992</v>
      </c>
    </row>
    <row r="104" spans="1:28" x14ac:dyDescent="0.25">
      <c r="A104" s="176" t="s">
        <v>276</v>
      </c>
      <c r="B104" s="51" t="s">
        <v>72</v>
      </c>
      <c r="C104" s="51" t="s">
        <v>73</v>
      </c>
      <c r="D104" s="51" t="s">
        <v>222</v>
      </c>
      <c r="E104" s="51" t="s">
        <v>250</v>
      </c>
      <c r="F104" s="52">
        <v>9.5</v>
      </c>
      <c r="G104" s="53">
        <v>109342.755</v>
      </c>
      <c r="H104" s="52">
        <v>18</v>
      </c>
      <c r="I104" s="53">
        <v>196117.01</v>
      </c>
      <c r="J104" s="121">
        <v>4060131032</v>
      </c>
      <c r="K104" s="52">
        <f t="shared" si="18"/>
        <v>18</v>
      </c>
      <c r="L104" s="52">
        <f t="shared" si="20"/>
        <v>11</v>
      </c>
      <c r="M104" s="52">
        <f t="shared" si="21"/>
        <v>46</v>
      </c>
      <c r="N104" s="52">
        <f t="shared" si="19"/>
        <v>30</v>
      </c>
      <c r="O104" s="52">
        <f t="shared" si="22"/>
        <v>46</v>
      </c>
      <c r="P104" s="52">
        <f t="shared" si="23"/>
        <v>30</v>
      </c>
      <c r="Q104" s="52">
        <f t="shared" si="24"/>
        <v>28</v>
      </c>
      <c r="R104" s="52">
        <f t="shared" si="25"/>
        <v>0</v>
      </c>
      <c r="S104" s="52" t="str">
        <f t="shared" si="26"/>
        <v>não</v>
      </c>
      <c r="T104" s="52">
        <v>11</v>
      </c>
      <c r="U104" s="53">
        <v>126607.4004</v>
      </c>
      <c r="V104" s="53">
        <v>11509.7637</v>
      </c>
      <c r="W104" s="176" t="str">
        <f t="shared" si="27"/>
        <v>NÃO</v>
      </c>
      <c r="X104" s="118">
        <f t="shared" si="28"/>
        <v>-97832.991450000001</v>
      </c>
      <c r="Y104" s="118" t="str">
        <f t="shared" si="32"/>
        <v>NÃO</v>
      </c>
      <c r="Z104" s="118">
        <f t="shared" si="29"/>
        <v>-92610.810277777782</v>
      </c>
      <c r="AA104" s="118">
        <f t="shared" si="30"/>
        <v>-97832.991450000001</v>
      </c>
      <c r="AB104" s="118">
        <f t="shared" si="31"/>
        <v>-92610.810277777782</v>
      </c>
    </row>
    <row r="105" spans="1:28" x14ac:dyDescent="0.25">
      <c r="A105" s="176" t="s">
        <v>276</v>
      </c>
      <c r="B105" s="51" t="s">
        <v>72</v>
      </c>
      <c r="C105" s="51" t="s">
        <v>73</v>
      </c>
      <c r="D105" s="51" t="s">
        <v>222</v>
      </c>
      <c r="E105" s="51" t="s">
        <v>263</v>
      </c>
      <c r="F105" s="52">
        <v>21.5</v>
      </c>
      <c r="G105" s="53">
        <v>219609.8646</v>
      </c>
      <c r="H105" s="52">
        <v>11</v>
      </c>
      <c r="I105" s="53">
        <v>120839.84</v>
      </c>
      <c r="J105" s="121">
        <v>4060131032</v>
      </c>
      <c r="K105" s="52">
        <f t="shared" si="18"/>
        <v>11</v>
      </c>
      <c r="L105" s="52">
        <f t="shared" si="20"/>
        <v>25.5</v>
      </c>
      <c r="M105" s="52">
        <f t="shared" si="21"/>
        <v>46</v>
      </c>
      <c r="N105" s="52">
        <f t="shared" si="19"/>
        <v>30</v>
      </c>
      <c r="O105" s="52">
        <f t="shared" si="22"/>
        <v>18</v>
      </c>
      <c r="P105" s="52">
        <f t="shared" si="23"/>
        <v>12</v>
      </c>
      <c r="Q105" s="52">
        <f t="shared" si="24"/>
        <v>17</v>
      </c>
      <c r="R105" s="52">
        <f t="shared" si="25"/>
        <v>0</v>
      </c>
      <c r="S105" s="52" t="str">
        <f t="shared" si="26"/>
        <v>sim</v>
      </c>
      <c r="T105" s="52">
        <v>25.5</v>
      </c>
      <c r="U105" s="53">
        <v>260467.51379999999</v>
      </c>
      <c r="V105" s="53">
        <v>10214.4123</v>
      </c>
      <c r="W105" s="176" t="str">
        <f t="shared" si="27"/>
        <v>NÃO</v>
      </c>
      <c r="X105" s="118">
        <f t="shared" si="28"/>
        <v>107251.32915000001</v>
      </c>
      <c r="Y105" s="118" t="str">
        <f t="shared" si="32"/>
        <v>SIM</v>
      </c>
      <c r="Z105" s="118">
        <f t="shared" si="29"/>
        <v>107251.32915000001</v>
      </c>
      <c r="AA105" s="118">
        <f t="shared" si="30"/>
        <v>107251.32915000001</v>
      </c>
      <c r="AB105" s="118">
        <f t="shared" si="31"/>
        <v>107251.32915000001</v>
      </c>
    </row>
    <row r="106" spans="1:28" ht="30" x14ac:dyDescent="0.25">
      <c r="A106" s="176" t="s">
        <v>276</v>
      </c>
      <c r="B106" s="51" t="s">
        <v>72</v>
      </c>
      <c r="C106" s="51" t="s">
        <v>73</v>
      </c>
      <c r="D106" s="51" t="s">
        <v>222</v>
      </c>
      <c r="E106" s="51" t="s">
        <v>264</v>
      </c>
      <c r="F106" s="52">
        <v>7.9999999999999991</v>
      </c>
      <c r="G106" s="53">
        <v>67789.288799999995</v>
      </c>
      <c r="H106" s="52">
        <v>1</v>
      </c>
      <c r="I106" s="53">
        <v>8482.15</v>
      </c>
      <c r="J106" s="121">
        <v>4060131032</v>
      </c>
      <c r="K106" s="52">
        <f t="shared" si="18"/>
        <v>1</v>
      </c>
      <c r="L106" s="52">
        <f t="shared" si="20"/>
        <v>9.5</v>
      </c>
      <c r="M106" s="52">
        <f t="shared" si="21"/>
        <v>46</v>
      </c>
      <c r="N106" s="52">
        <f t="shared" si="19"/>
        <v>30</v>
      </c>
      <c r="O106" s="52">
        <f t="shared" si="22"/>
        <v>1</v>
      </c>
      <c r="P106" s="52">
        <f t="shared" si="23"/>
        <v>1</v>
      </c>
      <c r="Q106" s="52">
        <f t="shared" si="24"/>
        <v>1</v>
      </c>
      <c r="R106" s="52">
        <f t="shared" si="25"/>
        <v>0</v>
      </c>
      <c r="S106" s="52" t="str">
        <f t="shared" si="26"/>
        <v>sim</v>
      </c>
      <c r="T106" s="52">
        <v>9.5</v>
      </c>
      <c r="U106" s="53">
        <v>80499.780599999998</v>
      </c>
      <c r="V106" s="53">
        <v>8473.6610999999994</v>
      </c>
      <c r="W106" s="176" t="str">
        <f t="shared" si="27"/>
        <v>NÃO</v>
      </c>
      <c r="X106" s="118">
        <f t="shared" si="28"/>
        <v>59315.62769999999</v>
      </c>
      <c r="Y106" s="118" t="str">
        <f t="shared" si="32"/>
        <v>SIM</v>
      </c>
      <c r="Z106" s="118">
        <f t="shared" si="29"/>
        <v>59315.62769999999</v>
      </c>
      <c r="AA106" s="118">
        <f t="shared" si="30"/>
        <v>59315.62769999999</v>
      </c>
      <c r="AB106" s="118">
        <f t="shared" si="31"/>
        <v>59315.62769999999</v>
      </c>
    </row>
    <row r="107" spans="1:28" x14ac:dyDescent="0.25">
      <c r="A107" s="176" t="s">
        <v>276</v>
      </c>
      <c r="B107" s="51" t="s">
        <v>72</v>
      </c>
      <c r="C107" s="51" t="s">
        <v>73</v>
      </c>
      <c r="D107" s="51" t="s">
        <v>222</v>
      </c>
      <c r="E107" s="51" t="s">
        <v>256</v>
      </c>
      <c r="F107" s="52">
        <v>0</v>
      </c>
      <c r="G107" s="53">
        <v>0</v>
      </c>
      <c r="H107" s="52">
        <v>2</v>
      </c>
      <c r="I107" s="53">
        <v>20617.669999999998</v>
      </c>
      <c r="J107" s="121">
        <v>4060131032</v>
      </c>
      <c r="K107" s="52">
        <f t="shared" si="18"/>
        <v>0</v>
      </c>
      <c r="L107" s="52">
        <f t="shared" si="20"/>
        <v>0</v>
      </c>
      <c r="M107" s="52">
        <f t="shared" si="21"/>
        <v>46</v>
      </c>
      <c r="N107" s="52">
        <f t="shared" si="19"/>
        <v>30</v>
      </c>
      <c r="O107" s="52">
        <f t="shared" si="22"/>
        <v>0</v>
      </c>
      <c r="P107" s="52">
        <f t="shared" si="23"/>
        <v>0</v>
      </c>
      <c r="Q107" s="52">
        <f t="shared" si="24"/>
        <v>0</v>
      </c>
      <c r="R107" s="52">
        <f t="shared" si="25"/>
        <v>0</v>
      </c>
      <c r="S107" s="52" t="str">
        <f t="shared" si="26"/>
        <v xml:space="preserve"> </v>
      </c>
      <c r="T107" s="52">
        <v>0</v>
      </c>
      <c r="U107" s="53">
        <v>0</v>
      </c>
      <c r="V107" s="53">
        <v>9181.6762999999992</v>
      </c>
      <c r="W107" s="176" t="str">
        <f t="shared" si="27"/>
        <v/>
      </c>
      <c r="X107" s="118">
        <f t="shared" si="28"/>
        <v>-18363.352599999998</v>
      </c>
      <c r="Y107" s="118" t="str">
        <f t="shared" si="32"/>
        <v>SIM</v>
      </c>
      <c r="Z107" s="118">
        <f t="shared" si="29"/>
        <v>-18363.352599999998</v>
      </c>
      <c r="AA107" s="118">
        <f t="shared" si="30"/>
        <v>-18363.352599999998</v>
      </c>
      <c r="AB107" s="118">
        <f t="shared" si="31"/>
        <v>-18363.352599999998</v>
      </c>
    </row>
    <row r="108" spans="1:28" ht="30" x14ac:dyDescent="0.25">
      <c r="A108" s="176" t="s">
        <v>276</v>
      </c>
      <c r="B108" s="51" t="s">
        <v>72</v>
      </c>
      <c r="C108" s="51" t="s">
        <v>73</v>
      </c>
      <c r="D108" s="51" t="s">
        <v>223</v>
      </c>
      <c r="E108" s="51" t="s">
        <v>255</v>
      </c>
      <c r="F108" s="52">
        <v>0</v>
      </c>
      <c r="G108" s="53">
        <v>0</v>
      </c>
      <c r="H108" s="52">
        <v>2</v>
      </c>
      <c r="I108" s="53">
        <v>14895.91</v>
      </c>
      <c r="J108" s="121">
        <v>4060131033</v>
      </c>
      <c r="K108" s="52">
        <f t="shared" si="18"/>
        <v>0</v>
      </c>
      <c r="L108" s="52">
        <f t="shared" si="20"/>
        <v>0</v>
      </c>
      <c r="M108" s="52">
        <f t="shared" si="21"/>
        <v>46</v>
      </c>
      <c r="N108" s="52">
        <f t="shared" si="19"/>
        <v>15</v>
      </c>
      <c r="O108" s="52">
        <f t="shared" si="22"/>
        <v>46</v>
      </c>
      <c r="P108" s="52">
        <f t="shared" si="23"/>
        <v>15</v>
      </c>
      <c r="Q108" s="52">
        <f t="shared" si="24"/>
        <v>0</v>
      </c>
      <c r="R108" s="52">
        <f t="shared" si="25"/>
        <v>0</v>
      </c>
      <c r="S108" s="52" t="str">
        <f t="shared" si="26"/>
        <v xml:space="preserve"> </v>
      </c>
      <c r="T108" s="52">
        <v>0</v>
      </c>
      <c r="U108" s="53">
        <v>0</v>
      </c>
      <c r="V108" s="53">
        <v>9225.3716999999997</v>
      </c>
      <c r="W108" s="176" t="str">
        <f t="shared" si="27"/>
        <v/>
      </c>
      <c r="X108" s="118">
        <f t="shared" si="28"/>
        <v>-18450.743399999999</v>
      </c>
      <c r="Y108" s="118" t="str">
        <f t="shared" si="32"/>
        <v>NÃO</v>
      </c>
      <c r="Z108" s="118">
        <f t="shared" si="29"/>
        <v>-14895.91</v>
      </c>
      <c r="AA108" s="118">
        <f t="shared" si="30"/>
        <v>-18450.743399999999</v>
      </c>
      <c r="AB108" s="118">
        <f t="shared" si="31"/>
        <v>-14895.91</v>
      </c>
    </row>
    <row r="109" spans="1:28" ht="30" x14ac:dyDescent="0.25">
      <c r="A109" s="176" t="s">
        <v>276</v>
      </c>
      <c r="B109" s="51" t="s">
        <v>72</v>
      </c>
      <c r="C109" s="51" t="s">
        <v>73</v>
      </c>
      <c r="D109" s="51" t="s">
        <v>223</v>
      </c>
      <c r="E109" s="51" t="s">
        <v>250</v>
      </c>
      <c r="F109" s="52">
        <v>9.5</v>
      </c>
      <c r="G109" s="53">
        <v>109342.755</v>
      </c>
      <c r="H109" s="52">
        <v>11</v>
      </c>
      <c r="I109" s="53">
        <v>155304.26</v>
      </c>
      <c r="J109" s="121">
        <v>4060131033</v>
      </c>
      <c r="K109" s="52">
        <f t="shared" si="18"/>
        <v>11</v>
      </c>
      <c r="L109" s="52">
        <f t="shared" si="20"/>
        <v>11</v>
      </c>
      <c r="M109" s="52">
        <f t="shared" si="21"/>
        <v>46</v>
      </c>
      <c r="N109" s="52">
        <f t="shared" si="19"/>
        <v>15</v>
      </c>
      <c r="O109" s="52">
        <f t="shared" si="22"/>
        <v>46</v>
      </c>
      <c r="P109" s="52">
        <f t="shared" si="23"/>
        <v>15</v>
      </c>
      <c r="Q109" s="52">
        <f t="shared" si="24"/>
        <v>34</v>
      </c>
      <c r="R109" s="52">
        <f t="shared" si="25"/>
        <v>0</v>
      </c>
      <c r="S109" s="52" t="str">
        <f t="shared" si="26"/>
        <v>não</v>
      </c>
      <c r="T109" s="52">
        <v>11</v>
      </c>
      <c r="U109" s="53">
        <v>126607.4004</v>
      </c>
      <c r="V109" s="53">
        <v>11509.7637</v>
      </c>
      <c r="W109" s="176" t="str">
        <f t="shared" si="27"/>
        <v>NÃO</v>
      </c>
      <c r="X109" s="118">
        <f t="shared" si="28"/>
        <v>-17264.645550000001</v>
      </c>
      <c r="Y109" s="118" t="str">
        <f t="shared" si="32"/>
        <v>SIM</v>
      </c>
      <c r="Z109" s="118">
        <f t="shared" si="29"/>
        <v>-17264.645550000001</v>
      </c>
      <c r="AA109" s="118">
        <f t="shared" si="30"/>
        <v>-17264.645550000001</v>
      </c>
      <c r="AB109" s="118">
        <f t="shared" si="31"/>
        <v>-17264.645550000001</v>
      </c>
    </row>
    <row r="110" spans="1:28" ht="30" x14ac:dyDescent="0.25">
      <c r="A110" s="176" t="s">
        <v>276</v>
      </c>
      <c r="B110" s="51" t="s">
        <v>72</v>
      </c>
      <c r="C110" s="51" t="s">
        <v>73</v>
      </c>
      <c r="D110" s="51" t="s">
        <v>223</v>
      </c>
      <c r="E110" s="51" t="s">
        <v>263</v>
      </c>
      <c r="F110" s="52">
        <v>0</v>
      </c>
      <c r="G110" s="53">
        <v>0</v>
      </c>
      <c r="H110" s="52">
        <v>15</v>
      </c>
      <c r="I110" s="53">
        <v>166880.35</v>
      </c>
      <c r="J110" s="121">
        <v>4060131033</v>
      </c>
      <c r="K110" s="52">
        <f t="shared" si="18"/>
        <v>0</v>
      </c>
      <c r="L110" s="52">
        <f t="shared" si="20"/>
        <v>0</v>
      </c>
      <c r="M110" s="52">
        <f t="shared" si="21"/>
        <v>46</v>
      </c>
      <c r="N110" s="52">
        <f t="shared" si="19"/>
        <v>15</v>
      </c>
      <c r="O110" s="52">
        <f t="shared" si="22"/>
        <v>12</v>
      </c>
      <c r="P110" s="52">
        <f t="shared" si="23"/>
        <v>4</v>
      </c>
      <c r="Q110" s="52">
        <f t="shared" si="24"/>
        <v>0</v>
      </c>
      <c r="R110" s="52">
        <f t="shared" si="25"/>
        <v>0</v>
      </c>
      <c r="S110" s="52" t="str">
        <f t="shared" si="26"/>
        <v xml:space="preserve"> </v>
      </c>
      <c r="T110" s="52">
        <v>0</v>
      </c>
      <c r="U110" s="53">
        <v>0</v>
      </c>
      <c r="V110" s="53">
        <v>10214.4123</v>
      </c>
      <c r="W110" s="176" t="str">
        <f t="shared" si="27"/>
        <v/>
      </c>
      <c r="X110" s="118">
        <f t="shared" si="28"/>
        <v>-153216.1845</v>
      </c>
      <c r="Y110" s="118" t="str">
        <f t="shared" si="32"/>
        <v>SIM</v>
      </c>
      <c r="Z110" s="118">
        <f t="shared" si="29"/>
        <v>-153216.1845</v>
      </c>
      <c r="AA110" s="118">
        <f t="shared" si="30"/>
        <v>-153216.1845</v>
      </c>
      <c r="AB110" s="118">
        <f t="shared" si="31"/>
        <v>-153216.1845</v>
      </c>
    </row>
    <row r="111" spans="1:28" ht="30" x14ac:dyDescent="0.25">
      <c r="A111" s="176" t="s">
        <v>276</v>
      </c>
      <c r="B111" s="51" t="s">
        <v>72</v>
      </c>
      <c r="C111" s="51" t="s">
        <v>73</v>
      </c>
      <c r="D111" s="51" t="s">
        <v>223</v>
      </c>
      <c r="E111" s="51" t="s">
        <v>265</v>
      </c>
      <c r="F111" s="52">
        <v>0</v>
      </c>
      <c r="G111" s="53">
        <v>0</v>
      </c>
      <c r="H111" s="52">
        <v>1</v>
      </c>
      <c r="I111" s="53">
        <v>8458.15</v>
      </c>
      <c r="J111" s="121">
        <v>4060131033</v>
      </c>
      <c r="K111" s="52">
        <f t="shared" si="18"/>
        <v>0</v>
      </c>
      <c r="L111" s="52">
        <f t="shared" si="20"/>
        <v>0</v>
      </c>
      <c r="M111" s="52">
        <f t="shared" si="21"/>
        <v>46</v>
      </c>
      <c r="N111" s="52">
        <f t="shared" si="19"/>
        <v>15</v>
      </c>
      <c r="O111" s="52">
        <f t="shared" si="22"/>
        <v>12</v>
      </c>
      <c r="P111" s="52">
        <f t="shared" si="23"/>
        <v>4</v>
      </c>
      <c r="Q111" s="52">
        <f t="shared" si="24"/>
        <v>0</v>
      </c>
      <c r="R111" s="52">
        <f t="shared" si="25"/>
        <v>0</v>
      </c>
      <c r="S111" s="52" t="str">
        <f t="shared" si="26"/>
        <v xml:space="preserve"> </v>
      </c>
      <c r="T111" s="52">
        <v>0</v>
      </c>
      <c r="U111" s="53">
        <v>0</v>
      </c>
      <c r="V111" s="53">
        <v>9503.1558000000005</v>
      </c>
      <c r="W111" s="176" t="str">
        <f t="shared" si="27"/>
        <v/>
      </c>
      <c r="X111" s="118">
        <f t="shared" si="28"/>
        <v>-9503.1558000000005</v>
      </c>
      <c r="Y111" s="118" t="str">
        <f t="shared" si="32"/>
        <v>NÃO</v>
      </c>
      <c r="Z111" s="118">
        <f t="shared" si="29"/>
        <v>-8458.15</v>
      </c>
      <c r="AA111" s="118">
        <f t="shared" si="30"/>
        <v>-9503.1558000000005</v>
      </c>
      <c r="AB111" s="118">
        <f t="shared" si="31"/>
        <v>-8458.15</v>
      </c>
    </row>
    <row r="112" spans="1:28" ht="30" x14ac:dyDescent="0.25">
      <c r="A112" s="176" t="s">
        <v>276</v>
      </c>
      <c r="B112" s="51" t="s">
        <v>72</v>
      </c>
      <c r="C112" s="51" t="s">
        <v>73</v>
      </c>
      <c r="D112" s="51" t="s">
        <v>223</v>
      </c>
      <c r="E112" s="51" t="s">
        <v>266</v>
      </c>
      <c r="F112" s="52">
        <v>0</v>
      </c>
      <c r="G112" s="53">
        <v>0</v>
      </c>
      <c r="H112" s="52">
        <v>1</v>
      </c>
      <c r="I112" s="53">
        <v>9160.36</v>
      </c>
      <c r="J112" s="121">
        <v>4060131033</v>
      </c>
      <c r="K112" s="52">
        <f t="shared" si="18"/>
        <v>0</v>
      </c>
      <c r="L112" s="52">
        <f t="shared" si="20"/>
        <v>0</v>
      </c>
      <c r="M112" s="52">
        <f t="shared" si="21"/>
        <v>46</v>
      </c>
      <c r="N112" s="52">
        <f t="shared" si="19"/>
        <v>15</v>
      </c>
      <c r="O112" s="52">
        <f t="shared" si="22"/>
        <v>12</v>
      </c>
      <c r="P112" s="52">
        <f t="shared" si="23"/>
        <v>4</v>
      </c>
      <c r="Q112" s="52">
        <f t="shared" si="24"/>
        <v>0</v>
      </c>
      <c r="R112" s="52">
        <f t="shared" si="25"/>
        <v>0</v>
      </c>
      <c r="S112" s="52" t="str">
        <f t="shared" si="26"/>
        <v xml:space="preserve"> </v>
      </c>
      <c r="T112" s="52">
        <v>0</v>
      </c>
      <c r="U112" s="53">
        <v>0</v>
      </c>
      <c r="V112" s="53">
        <v>9683.8178000000007</v>
      </c>
      <c r="W112" s="176" t="str">
        <f t="shared" si="27"/>
        <v/>
      </c>
      <c r="X112" s="118">
        <f t="shared" si="28"/>
        <v>-9683.8178000000007</v>
      </c>
      <c r="Y112" s="118" t="str">
        <f t="shared" si="32"/>
        <v>NÃO</v>
      </c>
      <c r="Z112" s="118">
        <f t="shared" si="29"/>
        <v>-9160.36</v>
      </c>
      <c r="AA112" s="118">
        <f t="shared" si="30"/>
        <v>-9683.8178000000007</v>
      </c>
      <c r="AB112" s="118">
        <f t="shared" si="31"/>
        <v>-9160.36</v>
      </c>
    </row>
    <row r="113" spans="1:28" ht="30" x14ac:dyDescent="0.25">
      <c r="A113" s="176" t="s">
        <v>276</v>
      </c>
      <c r="B113" s="51" t="s">
        <v>72</v>
      </c>
      <c r="C113" s="51" t="s">
        <v>73</v>
      </c>
      <c r="D113" s="51" t="s">
        <v>223</v>
      </c>
      <c r="E113" s="51" t="s">
        <v>264</v>
      </c>
      <c r="F113" s="52">
        <v>0</v>
      </c>
      <c r="G113" s="53">
        <v>0</v>
      </c>
      <c r="H113" s="52">
        <v>1</v>
      </c>
      <c r="I113" s="53">
        <v>9940.09</v>
      </c>
      <c r="J113" s="121">
        <v>4060131033</v>
      </c>
      <c r="K113" s="52">
        <f t="shared" si="18"/>
        <v>0</v>
      </c>
      <c r="L113" s="52">
        <f t="shared" si="20"/>
        <v>0</v>
      </c>
      <c r="M113" s="52">
        <f t="shared" si="21"/>
        <v>46</v>
      </c>
      <c r="N113" s="52">
        <f t="shared" si="19"/>
        <v>15</v>
      </c>
      <c r="O113" s="52">
        <f t="shared" si="22"/>
        <v>12</v>
      </c>
      <c r="P113" s="52">
        <f t="shared" si="23"/>
        <v>4</v>
      </c>
      <c r="Q113" s="52">
        <f t="shared" si="24"/>
        <v>0</v>
      </c>
      <c r="R113" s="52">
        <f t="shared" si="25"/>
        <v>0</v>
      </c>
      <c r="S113" s="52" t="str">
        <f t="shared" si="26"/>
        <v xml:space="preserve"> </v>
      </c>
      <c r="T113" s="52">
        <v>0</v>
      </c>
      <c r="U113" s="53">
        <v>0</v>
      </c>
      <c r="V113" s="53">
        <v>8473.6610999999994</v>
      </c>
      <c r="W113" s="176" t="str">
        <f t="shared" si="27"/>
        <v/>
      </c>
      <c r="X113" s="118">
        <f t="shared" si="28"/>
        <v>-8473.6610999999994</v>
      </c>
      <c r="Y113" s="118" t="str">
        <f t="shared" si="32"/>
        <v>SIM</v>
      </c>
      <c r="Z113" s="118">
        <f t="shared" si="29"/>
        <v>-8473.6610999999994</v>
      </c>
      <c r="AA113" s="118">
        <f t="shared" si="30"/>
        <v>-8473.6610999999994</v>
      </c>
      <c r="AB113" s="118">
        <f t="shared" si="31"/>
        <v>-8473.6610999999994</v>
      </c>
    </row>
    <row r="114" spans="1:28" ht="30" x14ac:dyDescent="0.25">
      <c r="A114" s="176" t="s">
        <v>276</v>
      </c>
      <c r="B114" s="51" t="s">
        <v>72</v>
      </c>
      <c r="C114" s="51" t="s">
        <v>73</v>
      </c>
      <c r="D114" s="51" t="s">
        <v>223</v>
      </c>
      <c r="E114" s="51" t="s">
        <v>256</v>
      </c>
      <c r="F114" s="52">
        <v>29.500000000000004</v>
      </c>
      <c r="G114" s="53">
        <v>270859.45079999999</v>
      </c>
      <c r="H114" s="52">
        <v>4</v>
      </c>
      <c r="I114" s="53">
        <v>26890.09</v>
      </c>
      <c r="J114" s="121">
        <v>4060131033</v>
      </c>
      <c r="K114" s="52">
        <f t="shared" si="18"/>
        <v>4</v>
      </c>
      <c r="L114" s="52">
        <f t="shared" si="20"/>
        <v>35</v>
      </c>
      <c r="M114" s="52">
        <f t="shared" si="21"/>
        <v>46</v>
      </c>
      <c r="N114" s="52">
        <f t="shared" si="19"/>
        <v>15</v>
      </c>
      <c r="O114" s="52">
        <f t="shared" si="22"/>
        <v>12</v>
      </c>
      <c r="P114" s="52">
        <f t="shared" si="23"/>
        <v>4</v>
      </c>
      <c r="Q114" s="52">
        <f t="shared" si="24"/>
        <v>12</v>
      </c>
      <c r="R114" s="52">
        <f t="shared" si="25"/>
        <v>0</v>
      </c>
      <c r="S114" s="52" t="str">
        <f t="shared" si="26"/>
        <v>sim</v>
      </c>
      <c r="T114" s="52">
        <v>35</v>
      </c>
      <c r="U114" s="53">
        <v>321358.6704</v>
      </c>
      <c r="V114" s="53">
        <v>9181.6762999999992</v>
      </c>
      <c r="W114" s="176" t="str">
        <f t="shared" si="27"/>
        <v>NÃO</v>
      </c>
      <c r="X114" s="118">
        <f t="shared" si="28"/>
        <v>234132.74565</v>
      </c>
      <c r="Y114" s="118" t="str">
        <f t="shared" si="32"/>
        <v>NÃO</v>
      </c>
      <c r="Z114" s="118">
        <f t="shared" si="29"/>
        <v>234132.74565</v>
      </c>
      <c r="AA114" s="118">
        <f t="shared" si="30"/>
        <v>234132.74565</v>
      </c>
      <c r="AB114" s="118">
        <f t="shared" si="31"/>
        <v>234132.74565</v>
      </c>
    </row>
    <row r="115" spans="1:28" x14ac:dyDescent="0.25">
      <c r="A115" s="176" t="s">
        <v>276</v>
      </c>
      <c r="B115" s="51" t="s">
        <v>81</v>
      </c>
      <c r="C115" s="51" t="s">
        <v>55</v>
      </c>
      <c r="D115" s="51" t="s">
        <v>192</v>
      </c>
      <c r="E115" s="51" t="s">
        <v>250</v>
      </c>
      <c r="F115" s="52">
        <v>9</v>
      </c>
      <c r="G115" s="53">
        <v>103587.87360000001</v>
      </c>
      <c r="H115" s="52">
        <v>7</v>
      </c>
      <c r="I115" s="53">
        <v>82117.7</v>
      </c>
      <c r="J115" s="121">
        <v>4060131034</v>
      </c>
      <c r="K115" s="52">
        <f t="shared" si="18"/>
        <v>7</v>
      </c>
      <c r="L115" s="52">
        <f t="shared" si="20"/>
        <v>10.5</v>
      </c>
      <c r="M115" s="52">
        <f t="shared" si="21"/>
        <v>44.5</v>
      </c>
      <c r="N115" s="52">
        <f t="shared" si="19"/>
        <v>16</v>
      </c>
      <c r="O115" s="52">
        <f t="shared" si="22"/>
        <v>44.5</v>
      </c>
      <c r="P115" s="52">
        <f t="shared" si="23"/>
        <v>16</v>
      </c>
      <c r="Q115" s="52">
        <f t="shared" si="24"/>
        <v>19</v>
      </c>
      <c r="R115" s="52">
        <f t="shared" si="25"/>
        <v>0</v>
      </c>
      <c r="S115" s="52" t="str">
        <f t="shared" si="26"/>
        <v>não</v>
      </c>
      <c r="T115" s="52">
        <v>10.5</v>
      </c>
      <c r="U115" s="53">
        <v>120852.519</v>
      </c>
      <c r="V115" s="53">
        <v>11509.7637</v>
      </c>
      <c r="W115" s="176" t="str">
        <f t="shared" si="27"/>
        <v>NÃO</v>
      </c>
      <c r="X115" s="118">
        <f t="shared" si="28"/>
        <v>23019.527399999999</v>
      </c>
      <c r="Y115" s="118" t="str">
        <f t="shared" si="32"/>
        <v>SIM</v>
      </c>
      <c r="Z115" s="118">
        <f t="shared" si="29"/>
        <v>23019.527399999999</v>
      </c>
      <c r="AA115" s="118">
        <f t="shared" si="30"/>
        <v>23019.527399999999</v>
      </c>
      <c r="AB115" s="118">
        <f t="shared" si="31"/>
        <v>23019.527399999999</v>
      </c>
    </row>
    <row r="116" spans="1:28" ht="30" x14ac:dyDescent="0.25">
      <c r="A116" s="176" t="s">
        <v>276</v>
      </c>
      <c r="B116" s="51" t="s">
        <v>81</v>
      </c>
      <c r="C116" s="51" t="s">
        <v>55</v>
      </c>
      <c r="D116" s="51" t="s">
        <v>192</v>
      </c>
      <c r="E116" s="51" t="s">
        <v>258</v>
      </c>
      <c r="F116" s="52">
        <v>0</v>
      </c>
      <c r="G116" s="53">
        <v>0</v>
      </c>
      <c r="H116" s="52">
        <v>1</v>
      </c>
      <c r="I116" s="53">
        <v>8537</v>
      </c>
      <c r="J116" s="121">
        <v>4060131034</v>
      </c>
      <c r="K116" s="52">
        <f t="shared" si="18"/>
        <v>0</v>
      </c>
      <c r="L116" s="52">
        <f t="shared" si="20"/>
        <v>0</v>
      </c>
      <c r="M116" s="52">
        <f t="shared" si="21"/>
        <v>44.5</v>
      </c>
      <c r="N116" s="52">
        <f t="shared" si="19"/>
        <v>16</v>
      </c>
      <c r="O116" s="52">
        <f t="shared" si="22"/>
        <v>25.5</v>
      </c>
      <c r="P116" s="52">
        <f t="shared" si="23"/>
        <v>9</v>
      </c>
      <c r="Q116" s="52">
        <f t="shared" si="24"/>
        <v>0</v>
      </c>
      <c r="R116" s="52">
        <f t="shared" si="25"/>
        <v>0</v>
      </c>
      <c r="S116" s="52" t="str">
        <f t="shared" si="26"/>
        <v xml:space="preserve"> </v>
      </c>
      <c r="T116" s="52">
        <v>0</v>
      </c>
      <c r="U116" s="53">
        <v>0</v>
      </c>
      <c r="V116" s="53">
        <v>9502.1337999999996</v>
      </c>
      <c r="W116" s="176" t="str">
        <f t="shared" si="27"/>
        <v/>
      </c>
      <c r="X116" s="118">
        <f t="shared" si="28"/>
        <v>-9502.1337999999996</v>
      </c>
      <c r="Y116" s="118" t="str">
        <f t="shared" si="32"/>
        <v>NÃO</v>
      </c>
      <c r="Z116" s="118">
        <f t="shared" si="29"/>
        <v>-8537</v>
      </c>
      <c r="AA116" s="118">
        <f t="shared" si="30"/>
        <v>-9502.1337999999996</v>
      </c>
      <c r="AB116" s="118">
        <f t="shared" si="31"/>
        <v>-8537</v>
      </c>
    </row>
    <row r="117" spans="1:28" x14ac:dyDescent="0.25">
      <c r="A117" s="176" t="s">
        <v>276</v>
      </c>
      <c r="B117" s="51" t="s">
        <v>81</v>
      </c>
      <c r="C117" s="51" t="s">
        <v>55</v>
      </c>
      <c r="D117" s="51" t="s">
        <v>192</v>
      </c>
      <c r="E117" s="51" t="s">
        <v>253</v>
      </c>
      <c r="F117" s="52">
        <v>28.999999999999996</v>
      </c>
      <c r="G117" s="53">
        <v>318672.33179999999</v>
      </c>
      <c r="H117" s="52">
        <v>9</v>
      </c>
      <c r="I117" s="53">
        <v>83683.070000000007</v>
      </c>
      <c r="J117" s="121">
        <v>4060131034</v>
      </c>
      <c r="K117" s="52">
        <f t="shared" si="18"/>
        <v>9</v>
      </c>
      <c r="L117" s="52">
        <f t="shared" si="20"/>
        <v>34</v>
      </c>
      <c r="M117" s="52">
        <f t="shared" si="21"/>
        <v>44.5</v>
      </c>
      <c r="N117" s="52">
        <f t="shared" si="19"/>
        <v>16</v>
      </c>
      <c r="O117" s="52">
        <f t="shared" si="22"/>
        <v>25.5</v>
      </c>
      <c r="P117" s="52">
        <f t="shared" si="23"/>
        <v>9</v>
      </c>
      <c r="Q117" s="52">
        <f t="shared" si="24"/>
        <v>26</v>
      </c>
      <c r="R117" s="52">
        <f t="shared" si="25"/>
        <v>0</v>
      </c>
      <c r="S117" s="52" t="str">
        <f t="shared" si="26"/>
        <v>sim</v>
      </c>
      <c r="T117" s="52">
        <v>34</v>
      </c>
      <c r="U117" s="53">
        <v>373615.83720000001</v>
      </c>
      <c r="V117" s="53">
        <v>10988.7011</v>
      </c>
      <c r="W117" s="176" t="str">
        <f t="shared" si="27"/>
        <v>NÃO</v>
      </c>
      <c r="X117" s="118">
        <f t="shared" si="28"/>
        <v>219774.02199999997</v>
      </c>
      <c r="Y117" s="118" t="str">
        <f t="shared" si="32"/>
        <v>NÃO</v>
      </c>
      <c r="Z117" s="118">
        <f t="shared" si="29"/>
        <v>219774.02199999997</v>
      </c>
      <c r="AA117" s="118">
        <f t="shared" si="30"/>
        <v>219774.02199999997</v>
      </c>
      <c r="AB117" s="118">
        <f t="shared" si="31"/>
        <v>219774.02199999997</v>
      </c>
    </row>
    <row r="118" spans="1:28" x14ac:dyDescent="0.25">
      <c r="A118" s="176" t="s">
        <v>276</v>
      </c>
      <c r="B118" s="51" t="s">
        <v>81</v>
      </c>
      <c r="C118" s="51" t="s">
        <v>55</v>
      </c>
      <c r="D118" s="51" t="s">
        <v>192</v>
      </c>
      <c r="E118" s="51" t="s">
        <v>257</v>
      </c>
      <c r="F118" s="52">
        <v>0</v>
      </c>
      <c r="G118" s="53">
        <v>0</v>
      </c>
      <c r="H118" s="52">
        <v>1</v>
      </c>
      <c r="I118" s="53">
        <v>14283.32</v>
      </c>
      <c r="J118" s="121">
        <v>4060131034</v>
      </c>
      <c r="K118" s="52">
        <f t="shared" si="18"/>
        <v>0</v>
      </c>
      <c r="L118" s="52">
        <f t="shared" si="20"/>
        <v>0</v>
      </c>
      <c r="M118" s="52">
        <f t="shared" si="21"/>
        <v>44.5</v>
      </c>
      <c r="N118" s="52">
        <f t="shared" si="19"/>
        <v>16</v>
      </c>
      <c r="O118" s="52">
        <f t="shared" si="22"/>
        <v>-0.5</v>
      </c>
      <c r="P118" s="52">
        <f t="shared" si="23"/>
        <v>0</v>
      </c>
      <c r="Q118" s="52">
        <f t="shared" si="24"/>
        <v>0</v>
      </c>
      <c r="R118" s="52">
        <f t="shared" si="25"/>
        <v>0</v>
      </c>
      <c r="S118" s="52" t="str">
        <f t="shared" si="26"/>
        <v xml:space="preserve"> </v>
      </c>
      <c r="T118" s="52">
        <v>0</v>
      </c>
      <c r="U118" s="53">
        <v>0</v>
      </c>
      <c r="V118" s="53">
        <v>9690.8153000000002</v>
      </c>
      <c r="W118" s="176" t="str">
        <f t="shared" si="27"/>
        <v/>
      </c>
      <c r="X118" s="118">
        <f t="shared" si="28"/>
        <v>-9690.8153000000002</v>
      </c>
      <c r="Y118" s="118" t="str">
        <f t="shared" si="32"/>
        <v>SIM</v>
      </c>
      <c r="Z118" s="118">
        <f t="shared" si="29"/>
        <v>-9690.8153000000002</v>
      </c>
      <c r="AA118" s="118">
        <f t="shared" si="30"/>
        <v>-9690.8153000000002</v>
      </c>
      <c r="AB118" s="118">
        <f t="shared" si="31"/>
        <v>-9690.8153000000002</v>
      </c>
    </row>
    <row r="119" spans="1:28" ht="30" x14ac:dyDescent="0.25">
      <c r="A119" s="176" t="s">
        <v>276</v>
      </c>
      <c r="B119" s="51" t="s">
        <v>81</v>
      </c>
      <c r="C119" s="51" t="s">
        <v>55</v>
      </c>
      <c r="D119" s="51" t="s">
        <v>193</v>
      </c>
      <c r="E119" s="51" t="s">
        <v>250</v>
      </c>
      <c r="F119" s="52">
        <v>10</v>
      </c>
      <c r="G119" s="53">
        <v>115097.637</v>
      </c>
      <c r="H119" s="52">
        <v>11</v>
      </c>
      <c r="I119" s="53">
        <v>210600.54</v>
      </c>
      <c r="J119" s="121">
        <v>4060131035</v>
      </c>
      <c r="K119" s="52">
        <f t="shared" si="18"/>
        <v>11</v>
      </c>
      <c r="L119" s="52">
        <f t="shared" si="20"/>
        <v>11.5</v>
      </c>
      <c r="M119" s="52">
        <f t="shared" si="21"/>
        <v>50.5</v>
      </c>
      <c r="N119" s="52">
        <f t="shared" si="19"/>
        <v>38</v>
      </c>
      <c r="O119" s="52">
        <f t="shared" si="22"/>
        <v>50.5</v>
      </c>
      <c r="P119" s="52">
        <f t="shared" si="23"/>
        <v>38</v>
      </c>
      <c r="Q119" s="52">
        <f t="shared" si="24"/>
        <v>15</v>
      </c>
      <c r="R119" s="52">
        <f t="shared" si="25"/>
        <v>0</v>
      </c>
      <c r="S119" s="52" t="str">
        <f t="shared" si="26"/>
        <v>não</v>
      </c>
      <c r="T119" s="52">
        <v>11.5</v>
      </c>
      <c r="U119" s="53">
        <v>132362.2824</v>
      </c>
      <c r="V119" s="53">
        <v>11509.7637</v>
      </c>
      <c r="W119" s="176" t="str">
        <f t="shared" si="27"/>
        <v>NÃO</v>
      </c>
      <c r="X119" s="118">
        <f t="shared" si="28"/>
        <v>-11509.7637</v>
      </c>
      <c r="Y119" s="118" t="str">
        <f t="shared" si="32"/>
        <v>SIM</v>
      </c>
      <c r="Z119" s="118">
        <f t="shared" si="29"/>
        <v>-11509.7637</v>
      </c>
      <c r="AA119" s="118">
        <f t="shared" si="30"/>
        <v>-11509.7637</v>
      </c>
      <c r="AB119" s="118">
        <f t="shared" si="31"/>
        <v>-11509.7637</v>
      </c>
    </row>
    <row r="120" spans="1:28" ht="30" x14ac:dyDescent="0.25">
      <c r="A120" s="176" t="s">
        <v>276</v>
      </c>
      <c r="B120" s="51" t="s">
        <v>81</v>
      </c>
      <c r="C120" s="51" t="s">
        <v>55</v>
      </c>
      <c r="D120" s="51" t="s">
        <v>193</v>
      </c>
      <c r="E120" s="51" t="s">
        <v>253</v>
      </c>
      <c r="F120" s="52">
        <v>33</v>
      </c>
      <c r="G120" s="53">
        <v>362627.13660000003</v>
      </c>
      <c r="H120" s="52">
        <v>27</v>
      </c>
      <c r="I120" s="53">
        <v>265545.52</v>
      </c>
      <c r="J120" s="121">
        <v>4060131035</v>
      </c>
      <c r="K120" s="52">
        <f t="shared" si="18"/>
        <v>27</v>
      </c>
      <c r="L120" s="52">
        <f t="shared" si="20"/>
        <v>39</v>
      </c>
      <c r="M120" s="52">
        <f t="shared" si="21"/>
        <v>50.5</v>
      </c>
      <c r="N120" s="52">
        <f t="shared" si="19"/>
        <v>38</v>
      </c>
      <c r="O120" s="52">
        <f t="shared" si="22"/>
        <v>35.5</v>
      </c>
      <c r="P120" s="52">
        <f t="shared" si="23"/>
        <v>27</v>
      </c>
      <c r="Q120" s="52">
        <f t="shared" si="24"/>
        <v>36</v>
      </c>
      <c r="R120" s="52">
        <f t="shared" si="25"/>
        <v>0</v>
      </c>
      <c r="S120" s="52" t="str">
        <f t="shared" si="26"/>
        <v>não</v>
      </c>
      <c r="T120" s="52">
        <v>39</v>
      </c>
      <c r="U120" s="53">
        <v>428559.34259999997</v>
      </c>
      <c r="V120" s="53">
        <v>10988.7011</v>
      </c>
      <c r="W120" s="176" t="str">
        <f t="shared" si="27"/>
        <v>NÃO</v>
      </c>
      <c r="X120" s="118">
        <f t="shared" si="28"/>
        <v>65932.206600000005</v>
      </c>
      <c r="Y120" s="118" t="str">
        <f t="shared" si="32"/>
        <v>NÃO</v>
      </c>
      <c r="Z120" s="118">
        <f t="shared" si="29"/>
        <v>65932.206600000005</v>
      </c>
      <c r="AA120" s="118">
        <f t="shared" si="30"/>
        <v>65932.206600000005</v>
      </c>
      <c r="AB120" s="118">
        <f t="shared" si="31"/>
        <v>65932.206600000005</v>
      </c>
    </row>
    <row r="121" spans="1:28" ht="30" x14ac:dyDescent="0.25">
      <c r="A121" s="176" t="s">
        <v>276</v>
      </c>
      <c r="B121" s="51" t="s">
        <v>81</v>
      </c>
      <c r="C121" s="51" t="s">
        <v>55</v>
      </c>
      <c r="D121" s="51" t="s">
        <v>193</v>
      </c>
      <c r="E121" s="51" t="s">
        <v>257</v>
      </c>
      <c r="F121" s="52">
        <v>0</v>
      </c>
      <c r="G121" s="53">
        <v>0</v>
      </c>
      <c r="H121" s="52">
        <v>1</v>
      </c>
      <c r="I121" s="53">
        <v>8466.15</v>
      </c>
      <c r="J121" s="121">
        <v>4060131035</v>
      </c>
      <c r="K121" s="52">
        <f t="shared" si="18"/>
        <v>0</v>
      </c>
      <c r="L121" s="52">
        <f t="shared" si="20"/>
        <v>0</v>
      </c>
      <c r="M121" s="52">
        <f t="shared" si="21"/>
        <v>50.5</v>
      </c>
      <c r="N121" s="52">
        <f t="shared" si="19"/>
        <v>38</v>
      </c>
      <c r="O121" s="52">
        <f t="shared" si="22"/>
        <v>-0.5</v>
      </c>
      <c r="P121" s="52">
        <f t="shared" si="23"/>
        <v>0</v>
      </c>
      <c r="Q121" s="52">
        <f t="shared" si="24"/>
        <v>0</v>
      </c>
      <c r="R121" s="52">
        <f t="shared" si="25"/>
        <v>0</v>
      </c>
      <c r="S121" s="52" t="str">
        <f t="shared" si="26"/>
        <v xml:space="preserve"> </v>
      </c>
      <c r="T121" s="52">
        <v>0</v>
      </c>
      <c r="U121" s="53">
        <v>0</v>
      </c>
      <c r="V121" s="53">
        <v>9690.8153000000002</v>
      </c>
      <c r="W121" s="176" t="str">
        <f t="shared" si="27"/>
        <v/>
      </c>
      <c r="X121" s="118">
        <f t="shared" si="28"/>
        <v>-9690.8153000000002</v>
      </c>
      <c r="Y121" s="118" t="str">
        <f t="shared" si="32"/>
        <v>NÃO</v>
      </c>
      <c r="Z121" s="118">
        <f t="shared" si="29"/>
        <v>-8466.15</v>
      </c>
      <c r="AA121" s="118">
        <f t="shared" si="30"/>
        <v>-9690.8153000000002</v>
      </c>
      <c r="AB121" s="118">
        <f t="shared" si="31"/>
        <v>-8466.15</v>
      </c>
    </row>
    <row r="122" spans="1:28" x14ac:dyDescent="0.25">
      <c r="A122" s="176" t="s">
        <v>276</v>
      </c>
      <c r="B122" s="51" t="s">
        <v>81</v>
      </c>
      <c r="C122" s="51" t="s">
        <v>82</v>
      </c>
      <c r="D122" s="51" t="s">
        <v>188</v>
      </c>
      <c r="E122" s="51" t="s">
        <v>250</v>
      </c>
      <c r="F122" s="52">
        <v>19.5</v>
      </c>
      <c r="G122" s="53">
        <v>224440.39199999999</v>
      </c>
      <c r="H122" s="52">
        <v>4</v>
      </c>
      <c r="I122" s="53">
        <v>109512.11</v>
      </c>
      <c r="J122" s="121">
        <v>4060131036</v>
      </c>
      <c r="K122" s="52">
        <f t="shared" si="18"/>
        <v>4</v>
      </c>
      <c r="L122" s="52">
        <f t="shared" si="20"/>
        <v>23</v>
      </c>
      <c r="M122" s="52">
        <f t="shared" si="21"/>
        <v>95.5</v>
      </c>
      <c r="N122" s="52">
        <f t="shared" si="19"/>
        <v>22</v>
      </c>
      <c r="O122" s="52">
        <f t="shared" si="22"/>
        <v>95.5</v>
      </c>
      <c r="P122" s="52">
        <f t="shared" si="23"/>
        <v>22</v>
      </c>
      <c r="Q122" s="52">
        <f t="shared" si="24"/>
        <v>17</v>
      </c>
      <c r="R122" s="52">
        <f t="shared" si="25"/>
        <v>0</v>
      </c>
      <c r="S122" s="52" t="str">
        <f t="shared" si="26"/>
        <v>sim</v>
      </c>
      <c r="T122" s="52">
        <v>23</v>
      </c>
      <c r="U122" s="53">
        <v>264724.56479999999</v>
      </c>
      <c r="V122" s="53">
        <v>11509.7637</v>
      </c>
      <c r="W122" s="176" t="str">
        <f t="shared" si="27"/>
        <v>NÃO</v>
      </c>
      <c r="X122" s="118">
        <f t="shared" si="28"/>
        <v>178401.33734999999</v>
      </c>
      <c r="Y122" s="118" t="str">
        <f t="shared" si="32"/>
        <v>SIM</v>
      </c>
      <c r="Z122" s="118">
        <f t="shared" si="29"/>
        <v>178401.33734999999</v>
      </c>
      <c r="AA122" s="118">
        <f t="shared" si="30"/>
        <v>178401.33734999999</v>
      </c>
      <c r="AB122" s="118">
        <f t="shared" si="31"/>
        <v>178401.33734999999</v>
      </c>
    </row>
    <row r="123" spans="1:28" ht="30" x14ac:dyDescent="0.25">
      <c r="A123" s="176" t="s">
        <v>276</v>
      </c>
      <c r="B123" s="51" t="s">
        <v>81</v>
      </c>
      <c r="C123" s="51" t="s">
        <v>82</v>
      </c>
      <c r="D123" s="51" t="s">
        <v>188</v>
      </c>
      <c r="E123" s="51" t="s">
        <v>258</v>
      </c>
      <c r="F123" s="52">
        <v>61.5</v>
      </c>
      <c r="G123" s="53">
        <v>584381.22840000002</v>
      </c>
      <c r="H123" s="52">
        <v>18</v>
      </c>
      <c r="I123" s="53">
        <v>164382.19</v>
      </c>
      <c r="J123" s="121">
        <v>4060131036</v>
      </c>
      <c r="K123" s="52">
        <f t="shared" si="18"/>
        <v>18</v>
      </c>
      <c r="L123" s="52">
        <f t="shared" si="20"/>
        <v>72.5</v>
      </c>
      <c r="M123" s="52">
        <f t="shared" si="21"/>
        <v>95.5</v>
      </c>
      <c r="N123" s="52">
        <f t="shared" si="19"/>
        <v>22</v>
      </c>
      <c r="O123" s="52">
        <f t="shared" si="22"/>
        <v>78.5</v>
      </c>
      <c r="P123" s="52">
        <f t="shared" si="23"/>
        <v>18</v>
      </c>
      <c r="Q123" s="52">
        <f t="shared" si="24"/>
        <v>79</v>
      </c>
      <c r="R123" s="52">
        <f t="shared" si="25"/>
        <v>0</v>
      </c>
      <c r="S123" s="52" t="str">
        <f t="shared" si="26"/>
        <v>não</v>
      </c>
      <c r="T123" s="52">
        <v>72.5</v>
      </c>
      <c r="U123" s="53">
        <v>688904.70059999998</v>
      </c>
      <c r="V123" s="53">
        <v>9502.1337999999996</v>
      </c>
      <c r="W123" s="176" t="str">
        <f t="shared" si="27"/>
        <v>NÃO</v>
      </c>
      <c r="X123" s="118">
        <f t="shared" si="28"/>
        <v>413342.82029999996</v>
      </c>
      <c r="Y123" s="118" t="str">
        <f t="shared" si="32"/>
        <v>NÃO</v>
      </c>
      <c r="Z123" s="118">
        <f t="shared" si="29"/>
        <v>413342.82029999996</v>
      </c>
      <c r="AA123" s="118">
        <f t="shared" si="30"/>
        <v>413342.82029999996</v>
      </c>
      <c r="AB123" s="118">
        <f t="shared" si="31"/>
        <v>413342.82029999996</v>
      </c>
    </row>
    <row r="124" spans="1:28" x14ac:dyDescent="0.25">
      <c r="A124" s="176" t="s">
        <v>276</v>
      </c>
      <c r="B124" s="51" t="s">
        <v>81</v>
      </c>
      <c r="C124" s="51" t="s">
        <v>82</v>
      </c>
      <c r="D124" s="51" t="s">
        <v>188</v>
      </c>
      <c r="E124" s="51" t="s">
        <v>253</v>
      </c>
      <c r="F124" s="52">
        <v>0</v>
      </c>
      <c r="G124" s="53">
        <v>0</v>
      </c>
      <c r="H124" s="52">
        <v>2</v>
      </c>
      <c r="I124" s="53">
        <v>19809.78</v>
      </c>
      <c r="J124" s="121">
        <v>4060131036</v>
      </c>
      <c r="K124" s="52">
        <f t="shared" si="18"/>
        <v>0</v>
      </c>
      <c r="L124" s="52">
        <f t="shared" si="20"/>
        <v>0</v>
      </c>
      <c r="M124" s="52">
        <f t="shared" si="21"/>
        <v>95.5</v>
      </c>
      <c r="N124" s="52">
        <f t="shared" si="19"/>
        <v>22</v>
      </c>
      <c r="O124" s="52">
        <f t="shared" si="22"/>
        <v>-0.5</v>
      </c>
      <c r="P124" s="52">
        <f t="shared" si="23"/>
        <v>0</v>
      </c>
      <c r="Q124" s="52">
        <f t="shared" si="24"/>
        <v>0</v>
      </c>
      <c r="R124" s="52">
        <f t="shared" si="25"/>
        <v>0</v>
      </c>
      <c r="S124" s="52" t="str">
        <f t="shared" si="26"/>
        <v xml:space="preserve"> </v>
      </c>
      <c r="T124" s="52">
        <v>0</v>
      </c>
      <c r="U124" s="53">
        <v>0</v>
      </c>
      <c r="V124" s="53">
        <v>10988.7011</v>
      </c>
      <c r="W124" s="176" t="str">
        <f t="shared" si="27"/>
        <v/>
      </c>
      <c r="X124" s="118">
        <f t="shared" si="28"/>
        <v>-21977.4022</v>
      </c>
      <c r="Y124" s="118" t="str">
        <f t="shared" si="32"/>
        <v>NÃO</v>
      </c>
      <c r="Z124" s="118">
        <f t="shared" si="29"/>
        <v>-19809.78</v>
      </c>
      <c r="AA124" s="118">
        <f t="shared" si="30"/>
        <v>-21977.4022</v>
      </c>
      <c r="AB124" s="118">
        <f t="shared" si="31"/>
        <v>-19809.78</v>
      </c>
    </row>
    <row r="125" spans="1:28" x14ac:dyDescent="0.25">
      <c r="A125" s="176" t="s">
        <v>276</v>
      </c>
      <c r="B125" s="51" t="s">
        <v>81</v>
      </c>
      <c r="C125" s="51" t="s">
        <v>82</v>
      </c>
      <c r="D125" s="51" t="s">
        <v>188</v>
      </c>
      <c r="E125" s="51" t="s">
        <v>257</v>
      </c>
      <c r="F125" s="52">
        <v>0</v>
      </c>
      <c r="G125" s="53">
        <v>0</v>
      </c>
      <c r="H125" s="52">
        <v>1</v>
      </c>
      <c r="I125" s="53">
        <v>13691.58</v>
      </c>
      <c r="J125" s="121">
        <v>4060131036</v>
      </c>
      <c r="K125" s="52">
        <f t="shared" si="18"/>
        <v>0</v>
      </c>
      <c r="L125" s="52">
        <f t="shared" si="20"/>
        <v>0</v>
      </c>
      <c r="M125" s="52">
        <f t="shared" si="21"/>
        <v>95.5</v>
      </c>
      <c r="N125" s="52">
        <f t="shared" si="19"/>
        <v>22</v>
      </c>
      <c r="O125" s="52">
        <f t="shared" si="22"/>
        <v>-0.5</v>
      </c>
      <c r="P125" s="52">
        <f t="shared" si="23"/>
        <v>0</v>
      </c>
      <c r="Q125" s="52">
        <f t="shared" si="24"/>
        <v>0</v>
      </c>
      <c r="R125" s="52">
        <f t="shared" si="25"/>
        <v>0</v>
      </c>
      <c r="S125" s="52" t="str">
        <f t="shared" si="26"/>
        <v xml:space="preserve"> </v>
      </c>
      <c r="T125" s="52">
        <v>0</v>
      </c>
      <c r="U125" s="53">
        <v>0</v>
      </c>
      <c r="V125" s="53">
        <v>9690.8153000000002</v>
      </c>
      <c r="W125" s="176" t="str">
        <f t="shared" si="27"/>
        <v/>
      </c>
      <c r="X125" s="118">
        <f t="shared" si="28"/>
        <v>-9690.8153000000002</v>
      </c>
      <c r="Y125" s="118" t="str">
        <f t="shared" si="32"/>
        <v>SIM</v>
      </c>
      <c r="Z125" s="118">
        <f t="shared" si="29"/>
        <v>-9690.8153000000002</v>
      </c>
      <c r="AA125" s="118">
        <f t="shared" si="30"/>
        <v>-9690.8153000000002</v>
      </c>
      <c r="AB125" s="118">
        <f t="shared" si="31"/>
        <v>-9690.8153000000002</v>
      </c>
    </row>
    <row r="126" spans="1:28" x14ac:dyDescent="0.25">
      <c r="A126" s="176" t="s">
        <v>276</v>
      </c>
      <c r="B126" s="51" t="s">
        <v>81</v>
      </c>
      <c r="C126" s="51" t="s">
        <v>55</v>
      </c>
      <c r="D126" s="51" t="s">
        <v>194</v>
      </c>
      <c r="E126" s="51" t="s">
        <v>250</v>
      </c>
      <c r="F126" s="52">
        <v>3.5000000000000004</v>
      </c>
      <c r="G126" s="53">
        <v>40284.1728</v>
      </c>
      <c r="H126" s="52">
        <v>4</v>
      </c>
      <c r="I126" s="53">
        <v>80450.539999999994</v>
      </c>
      <c r="J126" s="121">
        <v>4060131037</v>
      </c>
      <c r="K126" s="52">
        <f t="shared" si="18"/>
        <v>4</v>
      </c>
      <c r="L126" s="52">
        <f t="shared" si="20"/>
        <v>3.9999999999999996</v>
      </c>
      <c r="M126" s="52">
        <f t="shared" si="21"/>
        <v>87</v>
      </c>
      <c r="N126" s="52">
        <f t="shared" si="19"/>
        <v>81</v>
      </c>
      <c r="O126" s="52">
        <f t="shared" si="22"/>
        <v>87</v>
      </c>
      <c r="P126" s="52">
        <f t="shared" si="23"/>
        <v>81</v>
      </c>
      <c r="Q126" s="52">
        <f t="shared" si="24"/>
        <v>4</v>
      </c>
      <c r="R126" s="52">
        <f t="shared" si="25"/>
        <v>0</v>
      </c>
      <c r="S126" s="52" t="str">
        <f t="shared" si="26"/>
        <v>não</v>
      </c>
      <c r="T126" s="52">
        <v>3.9999999999999996</v>
      </c>
      <c r="U126" s="53">
        <v>46039.054799999998</v>
      </c>
      <c r="V126" s="53">
        <v>11509.7637</v>
      </c>
      <c r="W126" s="176" t="str">
        <f t="shared" si="27"/>
        <v>NÃO</v>
      </c>
      <c r="X126" s="118">
        <f t="shared" si="28"/>
        <v>-5754.8818499999943</v>
      </c>
      <c r="Y126" s="118" t="str">
        <f t="shared" si="32"/>
        <v>SIM</v>
      </c>
      <c r="Z126" s="118">
        <f t="shared" si="29"/>
        <v>-5754.8818499999943</v>
      </c>
      <c r="AA126" s="118">
        <f t="shared" si="30"/>
        <v>-5754.8818499999943</v>
      </c>
      <c r="AB126" s="118">
        <f t="shared" si="31"/>
        <v>-5754.8818499999943</v>
      </c>
    </row>
    <row r="127" spans="1:28" ht="30" x14ac:dyDescent="0.25">
      <c r="A127" s="176" t="s">
        <v>276</v>
      </c>
      <c r="B127" s="51" t="s">
        <v>81</v>
      </c>
      <c r="C127" s="51" t="s">
        <v>55</v>
      </c>
      <c r="D127" s="51" t="s">
        <v>194</v>
      </c>
      <c r="E127" s="51" t="s">
        <v>258</v>
      </c>
      <c r="F127" s="52">
        <v>0</v>
      </c>
      <c r="G127" s="53">
        <v>0</v>
      </c>
      <c r="H127" s="52">
        <v>2</v>
      </c>
      <c r="I127" s="53">
        <v>14786.59</v>
      </c>
      <c r="J127" s="121">
        <v>4060131037</v>
      </c>
      <c r="K127" s="52">
        <f t="shared" si="18"/>
        <v>0</v>
      </c>
      <c r="L127" s="52">
        <f t="shared" si="20"/>
        <v>0</v>
      </c>
      <c r="M127" s="52">
        <f t="shared" si="21"/>
        <v>87</v>
      </c>
      <c r="N127" s="52">
        <f t="shared" si="19"/>
        <v>81</v>
      </c>
      <c r="O127" s="52">
        <f t="shared" si="22"/>
        <v>83</v>
      </c>
      <c r="P127" s="52">
        <f t="shared" si="23"/>
        <v>77</v>
      </c>
      <c r="Q127" s="52">
        <f t="shared" si="24"/>
        <v>0</v>
      </c>
      <c r="R127" s="52">
        <f t="shared" si="25"/>
        <v>0</v>
      </c>
      <c r="S127" s="52" t="str">
        <f t="shared" si="26"/>
        <v xml:space="preserve"> </v>
      </c>
      <c r="T127" s="52">
        <v>0</v>
      </c>
      <c r="U127" s="53">
        <v>0</v>
      </c>
      <c r="V127" s="53">
        <v>9502.1337999999996</v>
      </c>
      <c r="W127" s="176" t="str">
        <f t="shared" si="27"/>
        <v/>
      </c>
      <c r="X127" s="118">
        <f t="shared" si="28"/>
        <v>-19004.267599999999</v>
      </c>
      <c r="Y127" s="118" t="str">
        <f t="shared" si="32"/>
        <v>NÃO</v>
      </c>
      <c r="Z127" s="118">
        <f t="shared" si="29"/>
        <v>-14786.59</v>
      </c>
      <c r="AA127" s="118">
        <f t="shared" si="30"/>
        <v>-19004.267599999999</v>
      </c>
      <c r="AB127" s="118">
        <f t="shared" si="31"/>
        <v>-14786.59</v>
      </c>
    </row>
    <row r="128" spans="1:28" x14ac:dyDescent="0.25">
      <c r="A128" s="176" t="s">
        <v>276</v>
      </c>
      <c r="B128" s="51" t="s">
        <v>81</v>
      </c>
      <c r="C128" s="51" t="s">
        <v>55</v>
      </c>
      <c r="D128" s="51" t="s">
        <v>194</v>
      </c>
      <c r="E128" s="51" t="s">
        <v>253</v>
      </c>
      <c r="F128" s="52">
        <v>70.5</v>
      </c>
      <c r="G128" s="53">
        <v>774703.42740000004</v>
      </c>
      <c r="H128" s="52">
        <v>77</v>
      </c>
      <c r="I128" s="53">
        <v>762023.01</v>
      </c>
      <c r="J128" s="121">
        <v>4060131037</v>
      </c>
      <c r="K128" s="52">
        <f t="shared" si="18"/>
        <v>77</v>
      </c>
      <c r="L128" s="52">
        <f t="shared" si="20"/>
        <v>83</v>
      </c>
      <c r="M128" s="52">
        <f t="shared" si="21"/>
        <v>87</v>
      </c>
      <c r="N128" s="52">
        <f t="shared" si="19"/>
        <v>81</v>
      </c>
      <c r="O128" s="52">
        <f t="shared" si="22"/>
        <v>83</v>
      </c>
      <c r="P128" s="52">
        <f t="shared" si="23"/>
        <v>77</v>
      </c>
      <c r="Q128" s="52">
        <f t="shared" si="24"/>
        <v>83</v>
      </c>
      <c r="R128" s="52">
        <f t="shared" si="25"/>
        <v>0</v>
      </c>
      <c r="S128" s="52" t="str">
        <f t="shared" si="26"/>
        <v>não</v>
      </c>
      <c r="T128" s="52">
        <v>83</v>
      </c>
      <c r="U128" s="53">
        <v>912062.1912</v>
      </c>
      <c r="V128" s="53">
        <v>10988.7011</v>
      </c>
      <c r="W128" s="176" t="str">
        <f t="shared" si="27"/>
        <v>NÃO</v>
      </c>
      <c r="X128" s="118">
        <f t="shared" si="28"/>
        <v>-71426.557150000008</v>
      </c>
      <c r="Y128" s="118" t="str">
        <f t="shared" si="32"/>
        <v>NÃO</v>
      </c>
      <c r="Z128" s="118">
        <f t="shared" si="29"/>
        <v>-64326.617727272729</v>
      </c>
      <c r="AA128" s="118">
        <f t="shared" si="30"/>
        <v>-71426.557150000008</v>
      </c>
      <c r="AB128" s="118">
        <f t="shared" si="31"/>
        <v>-64326.617727272729</v>
      </c>
    </row>
    <row r="129" spans="1:28" x14ac:dyDescent="0.25">
      <c r="A129" s="176" t="s">
        <v>276</v>
      </c>
      <c r="B129" s="51" t="s">
        <v>81</v>
      </c>
      <c r="C129" s="51" t="s">
        <v>55</v>
      </c>
      <c r="D129" s="51" t="s">
        <v>194</v>
      </c>
      <c r="E129" s="51" t="s">
        <v>257</v>
      </c>
      <c r="F129" s="52">
        <v>0</v>
      </c>
      <c r="G129" s="53">
        <v>0</v>
      </c>
      <c r="H129" s="52">
        <v>1</v>
      </c>
      <c r="I129" s="53">
        <v>16852.490000000002</v>
      </c>
      <c r="J129" s="121">
        <v>4060131037</v>
      </c>
      <c r="K129" s="52">
        <f t="shared" si="18"/>
        <v>0</v>
      </c>
      <c r="L129" s="52">
        <f t="shared" si="20"/>
        <v>0</v>
      </c>
      <c r="M129" s="52">
        <f t="shared" si="21"/>
        <v>87</v>
      </c>
      <c r="N129" s="52">
        <f t="shared" si="19"/>
        <v>81</v>
      </c>
      <c r="O129" s="52">
        <f t="shared" si="22"/>
        <v>0</v>
      </c>
      <c r="P129" s="52">
        <f t="shared" si="23"/>
        <v>0</v>
      </c>
      <c r="Q129" s="52">
        <f t="shared" si="24"/>
        <v>0</v>
      </c>
      <c r="R129" s="52">
        <f t="shared" si="25"/>
        <v>0</v>
      </c>
      <c r="S129" s="52" t="str">
        <f t="shared" si="26"/>
        <v xml:space="preserve"> </v>
      </c>
      <c r="T129" s="52">
        <v>0</v>
      </c>
      <c r="U129" s="53">
        <v>0</v>
      </c>
      <c r="V129" s="53">
        <v>9690.8153000000002</v>
      </c>
      <c r="W129" s="176" t="str">
        <f t="shared" si="27"/>
        <v/>
      </c>
      <c r="X129" s="118">
        <f t="shared" si="28"/>
        <v>-9690.8153000000002</v>
      </c>
      <c r="Y129" s="118" t="str">
        <f t="shared" si="32"/>
        <v>SIM</v>
      </c>
      <c r="Z129" s="118">
        <f t="shared" si="29"/>
        <v>-9690.8153000000002</v>
      </c>
      <c r="AA129" s="118">
        <f t="shared" si="30"/>
        <v>-9690.8153000000002</v>
      </c>
      <c r="AB129" s="118">
        <f t="shared" si="31"/>
        <v>-9690.8153000000002</v>
      </c>
    </row>
    <row r="130" spans="1:28" x14ac:dyDescent="0.25">
      <c r="A130" s="176" t="s">
        <v>276</v>
      </c>
      <c r="B130" s="51" t="s">
        <v>81</v>
      </c>
      <c r="C130" s="51" t="s">
        <v>82</v>
      </c>
      <c r="D130" s="51" t="s">
        <v>189</v>
      </c>
      <c r="E130" s="51" t="s">
        <v>250</v>
      </c>
      <c r="F130" s="52">
        <v>3</v>
      </c>
      <c r="G130" s="53">
        <v>34529.291400000002</v>
      </c>
      <c r="H130" s="52">
        <v>0</v>
      </c>
      <c r="I130" s="53">
        <v>0</v>
      </c>
      <c r="J130" s="121">
        <v>4060131038</v>
      </c>
      <c r="K130" s="52">
        <f t="shared" ref="K130:K193" si="33">IF(F130=0,0,H130)</f>
        <v>0</v>
      </c>
      <c r="L130" s="52">
        <f t="shared" si="20"/>
        <v>0</v>
      </c>
      <c r="M130" s="52">
        <f t="shared" si="21"/>
        <v>16.000000000000004</v>
      </c>
      <c r="N130" s="52">
        <f t="shared" ref="N130:N193" si="34">SUMIF($J$2:$J$814,J130,$K$2:$K$815)</f>
        <v>3</v>
      </c>
      <c r="O130" s="52">
        <f t="shared" si="22"/>
        <v>16.000000000000004</v>
      </c>
      <c r="P130" s="52">
        <f t="shared" si="23"/>
        <v>3</v>
      </c>
      <c r="Q130" s="52">
        <f t="shared" si="24"/>
        <v>0</v>
      </c>
      <c r="R130" s="52">
        <f t="shared" si="25"/>
        <v>0</v>
      </c>
      <c r="S130" s="52" t="str">
        <f t="shared" si="26"/>
        <v xml:space="preserve"> </v>
      </c>
      <c r="T130" s="52">
        <v>3.5000000000000004</v>
      </c>
      <c r="U130" s="53">
        <v>40284.1728</v>
      </c>
      <c r="V130" s="53">
        <v>11509.7637</v>
      </c>
      <c r="W130" s="176" t="str">
        <f t="shared" si="27"/>
        <v>NÃO</v>
      </c>
      <c r="X130" s="118">
        <f t="shared" si="28"/>
        <v>34529.291100000002</v>
      </c>
      <c r="Y130" s="118"/>
      <c r="Z130" s="118">
        <f t="shared" si="29"/>
        <v>34529.291100000002</v>
      </c>
      <c r="AA130" s="118">
        <f t="shared" si="30"/>
        <v>34529.291100000002</v>
      </c>
      <c r="AB130" s="118">
        <f t="shared" si="31"/>
        <v>34529.291100000002</v>
      </c>
    </row>
    <row r="131" spans="1:28" ht="30" x14ac:dyDescent="0.25">
      <c r="A131" s="176" t="s">
        <v>276</v>
      </c>
      <c r="B131" s="51" t="s">
        <v>81</v>
      </c>
      <c r="C131" s="51" t="s">
        <v>82</v>
      </c>
      <c r="D131" s="51" t="s">
        <v>189</v>
      </c>
      <c r="E131" s="51" t="s">
        <v>258</v>
      </c>
      <c r="F131" s="52">
        <v>10.5</v>
      </c>
      <c r="G131" s="53">
        <v>99772.405199999994</v>
      </c>
      <c r="H131" s="52">
        <v>3</v>
      </c>
      <c r="I131" s="53">
        <v>29235.82</v>
      </c>
      <c r="J131" s="121">
        <v>4060131038</v>
      </c>
      <c r="K131" s="52">
        <f t="shared" si="33"/>
        <v>3</v>
      </c>
      <c r="L131" s="52">
        <f t="shared" ref="L131:L194" si="35">IF(H131=0,0,T131)</f>
        <v>12.500000000000002</v>
      </c>
      <c r="M131" s="52">
        <f t="shared" ref="M131:M194" si="36">SUMIF($J$2:$J$814,J131,$T$2:$T$815)</f>
        <v>16.000000000000004</v>
      </c>
      <c r="N131" s="52">
        <f t="shared" si="34"/>
        <v>3</v>
      </c>
      <c r="O131" s="52">
        <f t="shared" ref="O131:O194" si="37">IF(J131=J130,O130-Q130,M131)</f>
        <v>16.000000000000004</v>
      </c>
      <c r="P131" s="52">
        <f t="shared" ref="P131:P194" si="38">IF(J131=J130,P130-K130,N131)</f>
        <v>3</v>
      </c>
      <c r="Q131" s="52">
        <f t="shared" ref="Q131:Q194" si="39">IF(P131=0,0,ROUND(K131/P131*O131,0))</f>
        <v>16</v>
      </c>
      <c r="R131" s="52">
        <f t="shared" ref="R131:R194" si="40">IF(AND(H131&lt;F131,Q131&lt;H131),1,0)</f>
        <v>0</v>
      </c>
      <c r="S131" s="52" t="str">
        <f t="shared" ref="S131:S194" si="41">IF(Q131=0," ",IF(Q131&lt;F131,"sim","não"))</f>
        <v>não</v>
      </c>
      <c r="T131" s="52">
        <v>12.500000000000002</v>
      </c>
      <c r="U131" s="53">
        <v>118776.67260000001</v>
      </c>
      <c r="V131" s="53">
        <v>9502.1337999999996</v>
      </c>
      <c r="W131" s="176" t="str">
        <f t="shared" ref="W131:W194" si="42">IF(F131=0,"",IF(H131&gt;Q131,"SIM","NÃO"))</f>
        <v>NÃO</v>
      </c>
      <c r="X131" s="118">
        <f t="shared" ref="X131:X194" si="43">(F131-IF(W131="SIM",Q131,H131))*V131</f>
        <v>71266.003499999992</v>
      </c>
      <c r="Y131" s="118" t="str">
        <f t="shared" ref="Y131:Y136" si="44">IF(I131&gt;(H131*V131),"SIM","NÃO")</f>
        <v>SIM</v>
      </c>
      <c r="Z131" s="118">
        <f t="shared" ref="Z131:Z194" si="45">(F131-IF(W131="SIM",Q131,H131))*IF(Y131="SIM",V131,IF(H131=0,V131,IF((F131-H131)&gt;0,V131,(I131/H131))))</f>
        <v>71266.003499999992</v>
      </c>
      <c r="AA131" s="118">
        <f t="shared" ref="AA131:AA194" si="46">(F131-H131)*V131</f>
        <v>71266.003499999992</v>
      </c>
      <c r="AB131" s="118">
        <f t="shared" ref="AB131:AB194" si="47">(F131-H131)*IF(Y131="SIM",V131,IF(H131=0,V131,IF((F131-H131)&gt;0,V131,(I131/H131))))</f>
        <v>71266.003499999992</v>
      </c>
    </row>
    <row r="132" spans="1:28" x14ac:dyDescent="0.25">
      <c r="A132" s="176" t="s">
        <v>276</v>
      </c>
      <c r="B132" s="51" t="s">
        <v>81</v>
      </c>
      <c r="C132" s="51" t="s">
        <v>82</v>
      </c>
      <c r="D132" s="51" t="s">
        <v>189</v>
      </c>
      <c r="E132" s="51" t="s">
        <v>257</v>
      </c>
      <c r="F132" s="52">
        <v>0</v>
      </c>
      <c r="G132" s="53">
        <v>0</v>
      </c>
      <c r="H132" s="52">
        <v>1</v>
      </c>
      <c r="I132" s="53">
        <v>10186.17</v>
      </c>
      <c r="J132" s="121">
        <v>4060131038</v>
      </c>
      <c r="K132" s="52">
        <f t="shared" si="33"/>
        <v>0</v>
      </c>
      <c r="L132" s="52">
        <f t="shared" si="35"/>
        <v>0</v>
      </c>
      <c r="M132" s="52">
        <f t="shared" si="36"/>
        <v>16.000000000000004</v>
      </c>
      <c r="N132" s="52">
        <f t="shared" si="34"/>
        <v>3</v>
      </c>
      <c r="O132" s="52">
        <f t="shared" si="37"/>
        <v>3.5527136788005009E-15</v>
      </c>
      <c r="P132" s="52">
        <f t="shared" si="38"/>
        <v>0</v>
      </c>
      <c r="Q132" s="52">
        <f t="shared" si="39"/>
        <v>0</v>
      </c>
      <c r="R132" s="52">
        <f t="shared" si="40"/>
        <v>0</v>
      </c>
      <c r="S132" s="52" t="str">
        <f t="shared" si="41"/>
        <v xml:space="preserve"> </v>
      </c>
      <c r="T132" s="52">
        <v>0</v>
      </c>
      <c r="U132" s="53">
        <v>0</v>
      </c>
      <c r="V132" s="53">
        <v>9690.8153000000002</v>
      </c>
      <c r="W132" s="176" t="str">
        <f t="shared" si="42"/>
        <v/>
      </c>
      <c r="X132" s="118">
        <f t="shared" si="43"/>
        <v>-9690.8153000000002</v>
      </c>
      <c r="Y132" s="118" t="str">
        <f t="shared" si="44"/>
        <v>SIM</v>
      </c>
      <c r="Z132" s="118">
        <f t="shared" si="45"/>
        <v>-9690.8153000000002</v>
      </c>
      <c r="AA132" s="118">
        <f t="shared" si="46"/>
        <v>-9690.8153000000002</v>
      </c>
      <c r="AB132" s="118">
        <f t="shared" si="47"/>
        <v>-9690.8153000000002</v>
      </c>
    </row>
    <row r="133" spans="1:28" ht="30" x14ac:dyDescent="0.25">
      <c r="A133" s="176" t="s">
        <v>276</v>
      </c>
      <c r="B133" s="51" t="s">
        <v>81</v>
      </c>
      <c r="C133" s="51" t="s">
        <v>82</v>
      </c>
      <c r="D133" s="51" t="s">
        <v>190</v>
      </c>
      <c r="E133" s="51" t="s">
        <v>250</v>
      </c>
      <c r="F133" s="52">
        <v>5</v>
      </c>
      <c r="G133" s="53">
        <v>57548.818800000001</v>
      </c>
      <c r="H133" s="52">
        <v>13</v>
      </c>
      <c r="I133" s="53">
        <v>124951.11</v>
      </c>
      <c r="J133" s="121">
        <v>4060131039</v>
      </c>
      <c r="K133" s="52">
        <f t="shared" si="33"/>
        <v>13</v>
      </c>
      <c r="L133" s="52">
        <f t="shared" si="35"/>
        <v>6</v>
      </c>
      <c r="M133" s="52">
        <f t="shared" si="36"/>
        <v>25</v>
      </c>
      <c r="N133" s="52">
        <f t="shared" si="34"/>
        <v>15</v>
      </c>
      <c r="O133" s="52">
        <f t="shared" si="37"/>
        <v>25</v>
      </c>
      <c r="P133" s="52">
        <f t="shared" si="38"/>
        <v>15</v>
      </c>
      <c r="Q133" s="52">
        <f t="shared" si="39"/>
        <v>22</v>
      </c>
      <c r="R133" s="52">
        <f t="shared" si="40"/>
        <v>0</v>
      </c>
      <c r="S133" s="52" t="str">
        <f t="shared" si="41"/>
        <v>não</v>
      </c>
      <c r="T133" s="52">
        <v>6</v>
      </c>
      <c r="U133" s="53">
        <v>69058.582200000004</v>
      </c>
      <c r="V133" s="53">
        <v>11509.7637</v>
      </c>
      <c r="W133" s="176" t="str">
        <f t="shared" si="42"/>
        <v>NÃO</v>
      </c>
      <c r="X133" s="118">
        <f t="shared" si="43"/>
        <v>-92078.109599999996</v>
      </c>
      <c r="Y133" s="118" t="str">
        <f t="shared" si="44"/>
        <v>NÃO</v>
      </c>
      <c r="Z133" s="118">
        <f t="shared" si="45"/>
        <v>-76892.990769230775</v>
      </c>
      <c r="AA133" s="118">
        <f t="shared" si="46"/>
        <v>-92078.109599999996</v>
      </c>
      <c r="AB133" s="118">
        <f t="shared" si="47"/>
        <v>-76892.990769230775</v>
      </c>
    </row>
    <row r="134" spans="1:28" ht="30" x14ac:dyDescent="0.25">
      <c r="A134" s="176" t="s">
        <v>276</v>
      </c>
      <c r="B134" s="51" t="s">
        <v>81</v>
      </c>
      <c r="C134" s="51" t="s">
        <v>82</v>
      </c>
      <c r="D134" s="51" t="s">
        <v>190</v>
      </c>
      <c r="E134" s="51" t="s">
        <v>258</v>
      </c>
      <c r="F134" s="52">
        <v>15.999999999999998</v>
      </c>
      <c r="G134" s="53">
        <v>152034.141</v>
      </c>
      <c r="H134" s="52">
        <v>2</v>
      </c>
      <c r="I134" s="53">
        <v>18777.86</v>
      </c>
      <c r="J134" s="121">
        <v>4060131039</v>
      </c>
      <c r="K134" s="52">
        <f t="shared" si="33"/>
        <v>2</v>
      </c>
      <c r="L134" s="52">
        <f t="shared" si="35"/>
        <v>19</v>
      </c>
      <c r="M134" s="52">
        <f t="shared" si="36"/>
        <v>25</v>
      </c>
      <c r="N134" s="52">
        <f t="shared" si="34"/>
        <v>15</v>
      </c>
      <c r="O134" s="52">
        <f t="shared" si="37"/>
        <v>3</v>
      </c>
      <c r="P134" s="52">
        <f t="shared" si="38"/>
        <v>2</v>
      </c>
      <c r="Q134" s="52">
        <f t="shared" si="39"/>
        <v>3</v>
      </c>
      <c r="R134" s="52">
        <f t="shared" si="40"/>
        <v>0</v>
      </c>
      <c r="S134" s="52" t="str">
        <f t="shared" si="41"/>
        <v>sim</v>
      </c>
      <c r="T134" s="52">
        <v>19</v>
      </c>
      <c r="U134" s="53">
        <v>180540.54240000001</v>
      </c>
      <c r="V134" s="53">
        <v>9502.1337999999996</v>
      </c>
      <c r="W134" s="176" t="str">
        <f t="shared" si="42"/>
        <v>NÃO</v>
      </c>
      <c r="X134" s="118">
        <f t="shared" si="43"/>
        <v>133029.87319999997</v>
      </c>
      <c r="Y134" s="118" t="str">
        <f t="shared" si="44"/>
        <v>NÃO</v>
      </c>
      <c r="Z134" s="118">
        <f t="shared" si="45"/>
        <v>133029.87319999997</v>
      </c>
      <c r="AA134" s="118">
        <f t="shared" si="46"/>
        <v>133029.87319999997</v>
      </c>
      <c r="AB134" s="118">
        <f t="shared" si="47"/>
        <v>133029.87319999997</v>
      </c>
    </row>
    <row r="135" spans="1:28" x14ac:dyDescent="0.25">
      <c r="A135" s="176" t="s">
        <v>276</v>
      </c>
      <c r="B135" s="51" t="s">
        <v>81</v>
      </c>
      <c r="C135" s="51" t="s">
        <v>82</v>
      </c>
      <c r="D135" s="51" t="s">
        <v>191</v>
      </c>
      <c r="E135" s="51" t="s">
        <v>250</v>
      </c>
      <c r="F135" s="52">
        <v>4.5</v>
      </c>
      <c r="G135" s="53">
        <v>51793.936800000003</v>
      </c>
      <c r="H135" s="52">
        <v>1</v>
      </c>
      <c r="I135" s="53">
        <v>8712.31</v>
      </c>
      <c r="J135" s="121">
        <v>4060131040</v>
      </c>
      <c r="K135" s="52">
        <f t="shared" si="33"/>
        <v>1</v>
      </c>
      <c r="L135" s="52">
        <f t="shared" si="35"/>
        <v>5.5</v>
      </c>
      <c r="M135" s="52">
        <f t="shared" si="36"/>
        <v>20.5</v>
      </c>
      <c r="N135" s="52">
        <f t="shared" si="34"/>
        <v>4</v>
      </c>
      <c r="O135" s="52">
        <f t="shared" si="37"/>
        <v>20.5</v>
      </c>
      <c r="P135" s="52">
        <f t="shared" si="38"/>
        <v>4</v>
      </c>
      <c r="Q135" s="52">
        <f t="shared" si="39"/>
        <v>5</v>
      </c>
      <c r="R135" s="52">
        <f t="shared" si="40"/>
        <v>0</v>
      </c>
      <c r="S135" s="52" t="str">
        <f t="shared" si="41"/>
        <v>não</v>
      </c>
      <c r="T135" s="52">
        <v>5.5</v>
      </c>
      <c r="U135" s="53">
        <v>63303.700199999999</v>
      </c>
      <c r="V135" s="53">
        <v>11509.7637</v>
      </c>
      <c r="W135" s="176" t="str">
        <f t="shared" si="42"/>
        <v>NÃO</v>
      </c>
      <c r="X135" s="118">
        <f t="shared" si="43"/>
        <v>40284.17295</v>
      </c>
      <c r="Y135" s="118" t="str">
        <f t="shared" si="44"/>
        <v>NÃO</v>
      </c>
      <c r="Z135" s="118">
        <f t="shared" si="45"/>
        <v>40284.17295</v>
      </c>
      <c r="AA135" s="118">
        <f t="shared" si="46"/>
        <v>40284.17295</v>
      </c>
      <c r="AB135" s="118">
        <f t="shared" si="47"/>
        <v>40284.17295</v>
      </c>
    </row>
    <row r="136" spans="1:28" ht="30" x14ac:dyDescent="0.25">
      <c r="A136" s="176" t="s">
        <v>276</v>
      </c>
      <c r="B136" s="51" t="s">
        <v>81</v>
      </c>
      <c r="C136" s="51" t="s">
        <v>82</v>
      </c>
      <c r="D136" s="51" t="s">
        <v>191</v>
      </c>
      <c r="E136" s="51" t="s">
        <v>258</v>
      </c>
      <c r="F136" s="52">
        <v>12.999999999999998</v>
      </c>
      <c r="G136" s="53">
        <v>123527.7396</v>
      </c>
      <c r="H136" s="52">
        <v>3</v>
      </c>
      <c r="I136" s="53">
        <v>30881.47</v>
      </c>
      <c r="J136" s="121">
        <v>4060131040</v>
      </c>
      <c r="K136" s="52">
        <f t="shared" si="33"/>
        <v>3</v>
      </c>
      <c r="L136" s="52">
        <f t="shared" si="35"/>
        <v>15</v>
      </c>
      <c r="M136" s="52">
        <f t="shared" si="36"/>
        <v>20.5</v>
      </c>
      <c r="N136" s="52">
        <f t="shared" si="34"/>
        <v>4</v>
      </c>
      <c r="O136" s="52">
        <f t="shared" si="37"/>
        <v>15.5</v>
      </c>
      <c r="P136" s="52">
        <f t="shared" si="38"/>
        <v>3</v>
      </c>
      <c r="Q136" s="52">
        <f t="shared" si="39"/>
        <v>16</v>
      </c>
      <c r="R136" s="52">
        <f t="shared" si="40"/>
        <v>0</v>
      </c>
      <c r="S136" s="52" t="str">
        <f t="shared" si="41"/>
        <v>não</v>
      </c>
      <c r="T136" s="52">
        <v>15</v>
      </c>
      <c r="U136" s="53">
        <v>142532.00700000001</v>
      </c>
      <c r="V136" s="53">
        <v>9502.1337999999996</v>
      </c>
      <c r="W136" s="176" t="str">
        <f t="shared" si="42"/>
        <v>NÃO</v>
      </c>
      <c r="X136" s="118">
        <f t="shared" si="43"/>
        <v>95021.337999999974</v>
      </c>
      <c r="Y136" s="118" t="str">
        <f t="shared" si="44"/>
        <v>SIM</v>
      </c>
      <c r="Z136" s="118">
        <f t="shared" si="45"/>
        <v>95021.337999999974</v>
      </c>
      <c r="AA136" s="118">
        <f t="shared" si="46"/>
        <v>95021.337999999974</v>
      </c>
      <c r="AB136" s="118">
        <f t="shared" si="47"/>
        <v>95021.337999999974</v>
      </c>
    </row>
    <row r="137" spans="1:28" x14ac:dyDescent="0.25">
      <c r="A137" s="176" t="s">
        <v>276</v>
      </c>
      <c r="B137" s="51" t="s">
        <v>93</v>
      </c>
      <c r="C137" s="51" t="s">
        <v>76</v>
      </c>
      <c r="D137" s="51" t="s">
        <v>227</v>
      </c>
      <c r="E137" s="51" t="s">
        <v>250</v>
      </c>
      <c r="F137" s="52">
        <v>0.49999999999999994</v>
      </c>
      <c r="G137" s="53">
        <v>5754.8819999999996</v>
      </c>
      <c r="H137" s="52">
        <v>0</v>
      </c>
      <c r="I137" s="53">
        <v>0</v>
      </c>
      <c r="J137" s="121">
        <v>4060131041</v>
      </c>
      <c r="K137" s="52">
        <f t="shared" si="33"/>
        <v>0</v>
      </c>
      <c r="L137" s="52">
        <f t="shared" si="35"/>
        <v>0</v>
      </c>
      <c r="M137" s="52">
        <f t="shared" si="36"/>
        <v>13</v>
      </c>
      <c r="N137" s="52">
        <f t="shared" si="34"/>
        <v>5</v>
      </c>
      <c r="O137" s="52">
        <f t="shared" si="37"/>
        <v>13</v>
      </c>
      <c r="P137" s="52">
        <f t="shared" si="38"/>
        <v>5</v>
      </c>
      <c r="Q137" s="52">
        <f t="shared" si="39"/>
        <v>0</v>
      </c>
      <c r="R137" s="52">
        <f t="shared" si="40"/>
        <v>0</v>
      </c>
      <c r="S137" s="52" t="str">
        <f t="shared" si="41"/>
        <v xml:space="preserve"> </v>
      </c>
      <c r="T137" s="52">
        <v>0.49999999999999994</v>
      </c>
      <c r="U137" s="53">
        <v>5754.8819999999996</v>
      </c>
      <c r="V137" s="53">
        <v>11509.7637</v>
      </c>
      <c r="W137" s="176" t="str">
        <f t="shared" si="42"/>
        <v>NÃO</v>
      </c>
      <c r="X137" s="118">
        <f t="shared" si="43"/>
        <v>5754.8818499999988</v>
      </c>
      <c r="Y137" s="118"/>
      <c r="Z137" s="118">
        <f t="shared" si="45"/>
        <v>5754.8818499999988</v>
      </c>
      <c r="AA137" s="118">
        <f t="shared" si="46"/>
        <v>5754.8818499999988</v>
      </c>
      <c r="AB137" s="118">
        <f t="shared" si="47"/>
        <v>5754.8818499999988</v>
      </c>
    </row>
    <row r="138" spans="1:28" x14ac:dyDescent="0.25">
      <c r="A138" s="176" t="s">
        <v>276</v>
      </c>
      <c r="B138" s="51" t="s">
        <v>93</v>
      </c>
      <c r="C138" s="51" t="s">
        <v>76</v>
      </c>
      <c r="D138" s="51" t="s">
        <v>227</v>
      </c>
      <c r="E138" s="51" t="s">
        <v>251</v>
      </c>
      <c r="F138" s="52">
        <v>2.5</v>
      </c>
      <c r="G138" s="53">
        <v>24727.845000000001</v>
      </c>
      <c r="H138" s="52">
        <v>4</v>
      </c>
      <c r="I138" s="53">
        <v>37231.83</v>
      </c>
      <c r="J138" s="121">
        <v>4060131041</v>
      </c>
      <c r="K138" s="52">
        <f t="shared" si="33"/>
        <v>4</v>
      </c>
      <c r="L138" s="52">
        <f t="shared" si="35"/>
        <v>3</v>
      </c>
      <c r="M138" s="52">
        <f t="shared" si="36"/>
        <v>13</v>
      </c>
      <c r="N138" s="52">
        <f t="shared" si="34"/>
        <v>5</v>
      </c>
      <c r="O138" s="52">
        <f t="shared" si="37"/>
        <v>13</v>
      </c>
      <c r="P138" s="52">
        <f t="shared" si="38"/>
        <v>5</v>
      </c>
      <c r="Q138" s="52">
        <f t="shared" si="39"/>
        <v>10</v>
      </c>
      <c r="R138" s="52">
        <f t="shared" si="40"/>
        <v>0</v>
      </c>
      <c r="S138" s="52" t="str">
        <f t="shared" si="41"/>
        <v>não</v>
      </c>
      <c r="T138" s="52">
        <v>3</v>
      </c>
      <c r="U138" s="53">
        <v>29673.4146</v>
      </c>
      <c r="V138" s="53">
        <v>9891.1381000000001</v>
      </c>
      <c r="W138" s="176" t="str">
        <f t="shared" si="42"/>
        <v>NÃO</v>
      </c>
      <c r="X138" s="118">
        <f t="shared" si="43"/>
        <v>-14836.70715</v>
      </c>
      <c r="Y138" s="118" t="str">
        <f t="shared" ref="Y138:Y152" si="48">IF(I138&gt;(H138*V138),"SIM","NÃO")</f>
        <v>NÃO</v>
      </c>
      <c r="Z138" s="118">
        <f t="shared" si="45"/>
        <v>-13961.936250000001</v>
      </c>
      <c r="AA138" s="118">
        <f t="shared" si="46"/>
        <v>-14836.70715</v>
      </c>
      <c r="AB138" s="118">
        <f t="shared" si="47"/>
        <v>-13961.936250000001</v>
      </c>
    </row>
    <row r="139" spans="1:28" x14ac:dyDescent="0.25">
      <c r="A139" s="176" t="s">
        <v>276</v>
      </c>
      <c r="B139" s="51" t="s">
        <v>93</v>
      </c>
      <c r="C139" s="51" t="s">
        <v>76</v>
      </c>
      <c r="D139" s="51" t="s">
        <v>227</v>
      </c>
      <c r="E139" s="51" t="s">
        <v>259</v>
      </c>
      <c r="F139" s="52">
        <v>7.9999999999999991</v>
      </c>
      <c r="G139" s="53">
        <v>63642.751799999998</v>
      </c>
      <c r="H139" s="52">
        <v>1</v>
      </c>
      <c r="I139" s="53">
        <v>8450.15</v>
      </c>
      <c r="J139" s="121">
        <v>4060131041</v>
      </c>
      <c r="K139" s="52">
        <f t="shared" si="33"/>
        <v>1</v>
      </c>
      <c r="L139" s="52">
        <f t="shared" si="35"/>
        <v>9.5</v>
      </c>
      <c r="M139" s="52">
        <f t="shared" si="36"/>
        <v>13</v>
      </c>
      <c r="N139" s="52">
        <f t="shared" si="34"/>
        <v>5</v>
      </c>
      <c r="O139" s="52">
        <f t="shared" si="37"/>
        <v>3</v>
      </c>
      <c r="P139" s="52">
        <f t="shared" si="38"/>
        <v>1</v>
      </c>
      <c r="Q139" s="52">
        <f t="shared" si="39"/>
        <v>3</v>
      </c>
      <c r="R139" s="52">
        <f t="shared" si="40"/>
        <v>0</v>
      </c>
      <c r="S139" s="52" t="str">
        <f t="shared" si="41"/>
        <v>sim</v>
      </c>
      <c r="T139" s="52">
        <v>9.5</v>
      </c>
      <c r="U139" s="53">
        <v>75575.767800000001</v>
      </c>
      <c r="V139" s="53">
        <v>7955.3440000000001</v>
      </c>
      <c r="W139" s="176" t="str">
        <f t="shared" si="42"/>
        <v>NÃO</v>
      </c>
      <c r="X139" s="118">
        <f t="shared" si="43"/>
        <v>55687.407999999996</v>
      </c>
      <c r="Y139" s="118" t="str">
        <f t="shared" si="48"/>
        <v>SIM</v>
      </c>
      <c r="Z139" s="118">
        <f t="shared" si="45"/>
        <v>55687.407999999996</v>
      </c>
      <c r="AA139" s="118">
        <f t="shared" si="46"/>
        <v>55687.407999999996</v>
      </c>
      <c r="AB139" s="118">
        <f t="shared" si="47"/>
        <v>55687.407999999996</v>
      </c>
    </row>
    <row r="140" spans="1:28" x14ac:dyDescent="0.25">
      <c r="A140" s="176" t="s">
        <v>276</v>
      </c>
      <c r="B140" s="51" t="s">
        <v>93</v>
      </c>
      <c r="C140" s="51" t="s">
        <v>76</v>
      </c>
      <c r="D140" s="51" t="s">
        <v>228</v>
      </c>
      <c r="E140" s="51" t="s">
        <v>250</v>
      </c>
      <c r="F140" s="52">
        <v>0.99999999999999989</v>
      </c>
      <c r="G140" s="53">
        <v>11509.7634</v>
      </c>
      <c r="H140" s="52">
        <v>1</v>
      </c>
      <c r="I140" s="53">
        <v>10961.65</v>
      </c>
      <c r="J140" s="121">
        <v>4060131042</v>
      </c>
      <c r="K140" s="52">
        <f t="shared" si="33"/>
        <v>1</v>
      </c>
      <c r="L140" s="52">
        <f t="shared" si="35"/>
        <v>0.99999999999999989</v>
      </c>
      <c r="M140" s="52">
        <f t="shared" si="36"/>
        <v>28.499999999999996</v>
      </c>
      <c r="N140" s="52">
        <f t="shared" si="34"/>
        <v>9</v>
      </c>
      <c r="O140" s="52">
        <f t="shared" si="37"/>
        <v>28.499999999999996</v>
      </c>
      <c r="P140" s="52">
        <f t="shared" si="38"/>
        <v>9</v>
      </c>
      <c r="Q140" s="52">
        <f t="shared" si="39"/>
        <v>3</v>
      </c>
      <c r="R140" s="52">
        <f t="shared" si="40"/>
        <v>0</v>
      </c>
      <c r="S140" s="52" t="str">
        <f t="shared" si="41"/>
        <v>não</v>
      </c>
      <c r="T140" s="52">
        <v>0.99999999999999989</v>
      </c>
      <c r="U140" s="53">
        <v>11509.7634</v>
      </c>
      <c r="V140" s="53">
        <v>11509.7637</v>
      </c>
      <c r="W140" s="176" t="str">
        <f t="shared" si="42"/>
        <v>NÃO</v>
      </c>
      <c r="X140" s="118">
        <f t="shared" si="43"/>
        <v>-1.2778404667734832E-12</v>
      </c>
      <c r="Y140" s="118" t="str">
        <f t="shared" si="48"/>
        <v>NÃO</v>
      </c>
      <c r="Z140" s="118">
        <f t="shared" si="45"/>
        <v>-1.2169876217882347E-12</v>
      </c>
      <c r="AA140" s="118">
        <f t="shared" si="46"/>
        <v>-1.2778404667734832E-12</v>
      </c>
      <c r="AB140" s="118">
        <f t="shared" si="47"/>
        <v>-1.2169876217882347E-12</v>
      </c>
    </row>
    <row r="141" spans="1:28" x14ac:dyDescent="0.25">
      <c r="A141" s="176" t="s">
        <v>276</v>
      </c>
      <c r="B141" s="51" t="s">
        <v>93</v>
      </c>
      <c r="C141" s="51" t="s">
        <v>76</v>
      </c>
      <c r="D141" s="51" t="s">
        <v>228</v>
      </c>
      <c r="E141" s="51" t="s">
        <v>251</v>
      </c>
      <c r="F141" s="52">
        <v>0</v>
      </c>
      <c r="G141" s="53">
        <v>0</v>
      </c>
      <c r="H141" s="52">
        <v>10</v>
      </c>
      <c r="I141" s="53">
        <v>129977.63</v>
      </c>
      <c r="J141" s="121">
        <v>4060131042</v>
      </c>
      <c r="K141" s="52">
        <f t="shared" si="33"/>
        <v>0</v>
      </c>
      <c r="L141" s="52">
        <f t="shared" si="35"/>
        <v>0</v>
      </c>
      <c r="M141" s="52">
        <f t="shared" si="36"/>
        <v>28.499999999999996</v>
      </c>
      <c r="N141" s="52">
        <f t="shared" si="34"/>
        <v>9</v>
      </c>
      <c r="O141" s="52">
        <f t="shared" si="37"/>
        <v>25.499999999999996</v>
      </c>
      <c r="P141" s="52">
        <f t="shared" si="38"/>
        <v>8</v>
      </c>
      <c r="Q141" s="52">
        <f t="shared" si="39"/>
        <v>0</v>
      </c>
      <c r="R141" s="52">
        <f t="shared" si="40"/>
        <v>0</v>
      </c>
      <c r="S141" s="52" t="str">
        <f t="shared" si="41"/>
        <v xml:space="preserve"> </v>
      </c>
      <c r="T141" s="52">
        <v>0</v>
      </c>
      <c r="U141" s="53">
        <v>0</v>
      </c>
      <c r="V141" s="53">
        <v>9891.1381000000001</v>
      </c>
      <c r="W141" s="176" t="str">
        <f t="shared" si="42"/>
        <v/>
      </c>
      <c r="X141" s="118">
        <f t="shared" si="43"/>
        <v>-98911.380999999994</v>
      </c>
      <c r="Y141" s="118" t="str">
        <f t="shared" si="48"/>
        <v>SIM</v>
      </c>
      <c r="Z141" s="118">
        <f t="shared" si="45"/>
        <v>-98911.380999999994</v>
      </c>
      <c r="AA141" s="118">
        <f t="shared" si="46"/>
        <v>-98911.380999999994</v>
      </c>
      <c r="AB141" s="118">
        <f t="shared" si="47"/>
        <v>-98911.380999999994</v>
      </c>
    </row>
    <row r="142" spans="1:28" x14ac:dyDescent="0.25">
      <c r="A142" s="176" t="s">
        <v>276</v>
      </c>
      <c r="B142" s="51" t="s">
        <v>93</v>
      </c>
      <c r="C142" s="51" t="s">
        <v>76</v>
      </c>
      <c r="D142" s="51" t="s">
        <v>228</v>
      </c>
      <c r="E142" s="51" t="s">
        <v>259</v>
      </c>
      <c r="F142" s="52">
        <v>23.5</v>
      </c>
      <c r="G142" s="53">
        <v>186950.58420000001</v>
      </c>
      <c r="H142" s="52">
        <v>8</v>
      </c>
      <c r="I142" s="53">
        <v>53624.14</v>
      </c>
      <c r="J142" s="121">
        <v>4060131042</v>
      </c>
      <c r="K142" s="52">
        <f t="shared" si="33"/>
        <v>8</v>
      </c>
      <c r="L142" s="52">
        <f t="shared" si="35"/>
        <v>27.499999999999996</v>
      </c>
      <c r="M142" s="52">
        <f t="shared" si="36"/>
        <v>28.499999999999996</v>
      </c>
      <c r="N142" s="52">
        <f t="shared" si="34"/>
        <v>9</v>
      </c>
      <c r="O142" s="52">
        <f t="shared" si="37"/>
        <v>25.499999999999996</v>
      </c>
      <c r="P142" s="52">
        <f t="shared" si="38"/>
        <v>8</v>
      </c>
      <c r="Q142" s="52">
        <f t="shared" si="39"/>
        <v>26</v>
      </c>
      <c r="R142" s="52">
        <f t="shared" si="40"/>
        <v>0</v>
      </c>
      <c r="S142" s="52" t="str">
        <f t="shared" si="41"/>
        <v>não</v>
      </c>
      <c r="T142" s="52">
        <v>27.499999999999996</v>
      </c>
      <c r="U142" s="53">
        <v>218771.95980000001</v>
      </c>
      <c r="V142" s="53">
        <v>7955.3440000000001</v>
      </c>
      <c r="W142" s="176" t="str">
        <f t="shared" si="42"/>
        <v>NÃO</v>
      </c>
      <c r="X142" s="118">
        <f t="shared" si="43"/>
        <v>123307.83199999999</v>
      </c>
      <c r="Y142" s="118" t="str">
        <f t="shared" si="48"/>
        <v>NÃO</v>
      </c>
      <c r="Z142" s="118">
        <f t="shared" si="45"/>
        <v>123307.83199999999</v>
      </c>
      <c r="AA142" s="118">
        <f t="shared" si="46"/>
        <v>123307.83199999999</v>
      </c>
      <c r="AB142" s="118">
        <f t="shared" si="47"/>
        <v>123307.83199999999</v>
      </c>
    </row>
    <row r="143" spans="1:28" ht="30" x14ac:dyDescent="0.25">
      <c r="A143" s="176" t="s">
        <v>276</v>
      </c>
      <c r="B143" s="51" t="s">
        <v>93</v>
      </c>
      <c r="C143" s="51" t="s">
        <v>43</v>
      </c>
      <c r="D143" s="51" t="s">
        <v>224</v>
      </c>
      <c r="E143" s="51" t="s">
        <v>250</v>
      </c>
      <c r="F143" s="52">
        <v>6.4999999999999991</v>
      </c>
      <c r="G143" s="53">
        <v>74813.464200000002</v>
      </c>
      <c r="H143" s="52">
        <v>5</v>
      </c>
      <c r="I143" s="53">
        <v>172980.2</v>
      </c>
      <c r="J143" s="121">
        <v>4060131043</v>
      </c>
      <c r="K143" s="52">
        <f t="shared" si="33"/>
        <v>5</v>
      </c>
      <c r="L143" s="52">
        <f t="shared" si="35"/>
        <v>7.5</v>
      </c>
      <c r="M143" s="52">
        <f t="shared" si="36"/>
        <v>149.5</v>
      </c>
      <c r="N143" s="52">
        <f t="shared" si="34"/>
        <v>166</v>
      </c>
      <c r="O143" s="52">
        <f t="shared" si="37"/>
        <v>149.5</v>
      </c>
      <c r="P143" s="52">
        <f t="shared" si="38"/>
        <v>166</v>
      </c>
      <c r="Q143" s="52">
        <f t="shared" si="39"/>
        <v>5</v>
      </c>
      <c r="R143" s="52">
        <f t="shared" si="40"/>
        <v>0</v>
      </c>
      <c r="S143" s="52" t="str">
        <f t="shared" si="41"/>
        <v>sim</v>
      </c>
      <c r="T143" s="52">
        <v>7.5</v>
      </c>
      <c r="U143" s="53">
        <v>86323.227599999998</v>
      </c>
      <c r="V143" s="53">
        <v>11509.7637</v>
      </c>
      <c r="W143" s="176" t="str">
        <f t="shared" si="42"/>
        <v>NÃO</v>
      </c>
      <c r="X143" s="118">
        <f t="shared" si="43"/>
        <v>17264.64554999999</v>
      </c>
      <c r="Y143" s="118" t="str">
        <f t="shared" si="48"/>
        <v>SIM</v>
      </c>
      <c r="Z143" s="118">
        <f t="shared" si="45"/>
        <v>17264.64554999999</v>
      </c>
      <c r="AA143" s="118">
        <f t="shared" si="46"/>
        <v>17264.64554999999</v>
      </c>
      <c r="AB143" s="118">
        <f t="shared" si="47"/>
        <v>17264.64554999999</v>
      </c>
    </row>
    <row r="144" spans="1:28" ht="30" x14ac:dyDescent="0.25">
      <c r="A144" s="176" t="s">
        <v>276</v>
      </c>
      <c r="B144" s="51" t="s">
        <v>93</v>
      </c>
      <c r="C144" s="51" t="s">
        <v>43</v>
      </c>
      <c r="D144" s="51" t="s">
        <v>224</v>
      </c>
      <c r="E144" s="51" t="s">
        <v>251</v>
      </c>
      <c r="F144" s="52">
        <v>120.49999999999999</v>
      </c>
      <c r="G144" s="53">
        <v>1191882.1410000001</v>
      </c>
      <c r="H144" s="52">
        <v>161</v>
      </c>
      <c r="I144" s="53">
        <v>1540341.12</v>
      </c>
      <c r="J144" s="121">
        <v>4060131043</v>
      </c>
      <c r="K144" s="52">
        <f t="shared" si="33"/>
        <v>161</v>
      </c>
      <c r="L144" s="52">
        <f t="shared" si="35"/>
        <v>142</v>
      </c>
      <c r="M144" s="52">
        <f t="shared" si="36"/>
        <v>149.5</v>
      </c>
      <c r="N144" s="52">
        <f t="shared" si="34"/>
        <v>166</v>
      </c>
      <c r="O144" s="52">
        <f t="shared" si="37"/>
        <v>144.5</v>
      </c>
      <c r="P144" s="52">
        <f t="shared" si="38"/>
        <v>161</v>
      </c>
      <c r="Q144" s="52">
        <f t="shared" si="39"/>
        <v>145</v>
      </c>
      <c r="R144" s="52">
        <f t="shared" si="40"/>
        <v>0</v>
      </c>
      <c r="S144" s="52" t="str">
        <f t="shared" si="41"/>
        <v>não</v>
      </c>
      <c r="T144" s="52">
        <v>142</v>
      </c>
      <c r="U144" s="53">
        <v>1404541.6103999999</v>
      </c>
      <c r="V144" s="53">
        <v>9891.1381000000001</v>
      </c>
      <c r="W144" s="176" t="str">
        <f t="shared" si="42"/>
        <v>SIM</v>
      </c>
      <c r="X144" s="118">
        <f t="shared" si="43"/>
        <v>-242332.88345000014</v>
      </c>
      <c r="Y144" s="118" t="str">
        <f t="shared" si="48"/>
        <v>NÃO</v>
      </c>
      <c r="Z144" s="118">
        <f t="shared" si="45"/>
        <v>-234399.73565217407</v>
      </c>
      <c r="AA144" s="118">
        <f t="shared" si="46"/>
        <v>-400591.09305000014</v>
      </c>
      <c r="AB144" s="118">
        <f t="shared" si="47"/>
        <v>-387477.11403726722</v>
      </c>
    </row>
    <row r="145" spans="1:28" ht="30" x14ac:dyDescent="0.25">
      <c r="A145" s="176" t="s">
        <v>276</v>
      </c>
      <c r="B145" s="51" t="s">
        <v>93</v>
      </c>
      <c r="C145" s="51" t="s">
        <v>43</v>
      </c>
      <c r="D145" s="51" t="s">
        <v>224</v>
      </c>
      <c r="E145" s="51" t="s">
        <v>256</v>
      </c>
      <c r="F145" s="52">
        <v>0</v>
      </c>
      <c r="G145" s="53">
        <v>0</v>
      </c>
      <c r="H145" s="52">
        <v>8</v>
      </c>
      <c r="I145" s="53">
        <v>65054.04</v>
      </c>
      <c r="J145" s="121">
        <v>4060131043</v>
      </c>
      <c r="K145" s="52">
        <f t="shared" si="33"/>
        <v>0</v>
      </c>
      <c r="L145" s="52">
        <f t="shared" si="35"/>
        <v>0</v>
      </c>
      <c r="M145" s="52">
        <f t="shared" si="36"/>
        <v>149.5</v>
      </c>
      <c r="N145" s="52">
        <f t="shared" si="34"/>
        <v>166</v>
      </c>
      <c r="O145" s="52">
        <f t="shared" si="37"/>
        <v>-0.5</v>
      </c>
      <c r="P145" s="52">
        <f t="shared" si="38"/>
        <v>0</v>
      </c>
      <c r="Q145" s="52">
        <f t="shared" si="39"/>
        <v>0</v>
      </c>
      <c r="R145" s="52">
        <f t="shared" si="40"/>
        <v>0</v>
      </c>
      <c r="S145" s="52" t="str">
        <f t="shared" si="41"/>
        <v xml:space="preserve"> </v>
      </c>
      <c r="T145" s="52">
        <v>0</v>
      </c>
      <c r="U145" s="53">
        <v>0</v>
      </c>
      <c r="V145" s="53">
        <v>9181.6762999999992</v>
      </c>
      <c r="W145" s="176" t="str">
        <f t="shared" si="42"/>
        <v/>
      </c>
      <c r="X145" s="118">
        <f t="shared" si="43"/>
        <v>-73453.410399999993</v>
      </c>
      <c r="Y145" s="118" t="str">
        <f t="shared" si="48"/>
        <v>NÃO</v>
      </c>
      <c r="Z145" s="118">
        <f t="shared" si="45"/>
        <v>-65054.04</v>
      </c>
      <c r="AA145" s="118">
        <f t="shared" si="46"/>
        <v>-73453.410399999993</v>
      </c>
      <c r="AB145" s="118">
        <f t="shared" si="47"/>
        <v>-65054.04</v>
      </c>
    </row>
    <row r="146" spans="1:28" x14ac:dyDescent="0.25">
      <c r="A146" s="176" t="s">
        <v>276</v>
      </c>
      <c r="B146" s="51" t="s">
        <v>93</v>
      </c>
      <c r="C146" s="51" t="s">
        <v>76</v>
      </c>
      <c r="D146" s="51" t="s">
        <v>229</v>
      </c>
      <c r="E146" s="51" t="s">
        <v>250</v>
      </c>
      <c r="F146" s="52">
        <v>1.5</v>
      </c>
      <c r="G146" s="53">
        <v>17264.645400000001</v>
      </c>
      <c r="H146" s="52">
        <v>1</v>
      </c>
      <c r="I146" s="53">
        <v>16459.740000000002</v>
      </c>
      <c r="J146" s="121">
        <v>4060131044</v>
      </c>
      <c r="K146" s="52">
        <f t="shared" si="33"/>
        <v>1</v>
      </c>
      <c r="L146" s="52">
        <f t="shared" si="35"/>
        <v>1.9999999999999998</v>
      </c>
      <c r="M146" s="52">
        <f t="shared" si="36"/>
        <v>40.5</v>
      </c>
      <c r="N146" s="52">
        <f t="shared" si="34"/>
        <v>23</v>
      </c>
      <c r="O146" s="52">
        <f t="shared" si="37"/>
        <v>40.5</v>
      </c>
      <c r="P146" s="52">
        <f t="shared" si="38"/>
        <v>23</v>
      </c>
      <c r="Q146" s="52">
        <f t="shared" si="39"/>
        <v>2</v>
      </c>
      <c r="R146" s="52">
        <f t="shared" si="40"/>
        <v>0</v>
      </c>
      <c r="S146" s="52" t="str">
        <f t="shared" si="41"/>
        <v>não</v>
      </c>
      <c r="T146" s="52">
        <v>1.9999999999999998</v>
      </c>
      <c r="U146" s="53">
        <v>23019.527399999999</v>
      </c>
      <c r="V146" s="53">
        <v>11509.7637</v>
      </c>
      <c r="W146" s="176" t="str">
        <f t="shared" si="42"/>
        <v>NÃO</v>
      </c>
      <c r="X146" s="118">
        <f t="shared" si="43"/>
        <v>5754.8818499999998</v>
      </c>
      <c r="Y146" s="118" t="str">
        <f t="shared" si="48"/>
        <v>SIM</v>
      </c>
      <c r="Z146" s="118">
        <f t="shared" si="45"/>
        <v>5754.8818499999998</v>
      </c>
      <c r="AA146" s="118">
        <f t="shared" si="46"/>
        <v>5754.8818499999998</v>
      </c>
      <c r="AB146" s="118">
        <f t="shared" si="47"/>
        <v>5754.8818499999998</v>
      </c>
    </row>
    <row r="147" spans="1:28" x14ac:dyDescent="0.25">
      <c r="A147" s="176" t="s">
        <v>276</v>
      </c>
      <c r="B147" s="51" t="s">
        <v>93</v>
      </c>
      <c r="C147" s="51" t="s">
        <v>76</v>
      </c>
      <c r="D147" s="51" t="s">
        <v>229</v>
      </c>
      <c r="E147" s="51" t="s">
        <v>251</v>
      </c>
      <c r="F147" s="52">
        <v>5</v>
      </c>
      <c r="G147" s="53">
        <v>49455.690600000002</v>
      </c>
      <c r="H147" s="52">
        <v>11</v>
      </c>
      <c r="I147" s="53">
        <v>140467.79999999999</v>
      </c>
      <c r="J147" s="121">
        <v>4060131044</v>
      </c>
      <c r="K147" s="52">
        <f t="shared" si="33"/>
        <v>11</v>
      </c>
      <c r="L147" s="52">
        <f t="shared" si="35"/>
        <v>6</v>
      </c>
      <c r="M147" s="52">
        <f t="shared" si="36"/>
        <v>40.5</v>
      </c>
      <c r="N147" s="52">
        <f t="shared" si="34"/>
        <v>23</v>
      </c>
      <c r="O147" s="52">
        <f t="shared" si="37"/>
        <v>38.5</v>
      </c>
      <c r="P147" s="52">
        <f t="shared" si="38"/>
        <v>22</v>
      </c>
      <c r="Q147" s="52">
        <f t="shared" si="39"/>
        <v>19</v>
      </c>
      <c r="R147" s="52">
        <f t="shared" si="40"/>
        <v>0</v>
      </c>
      <c r="S147" s="52" t="str">
        <f t="shared" si="41"/>
        <v>não</v>
      </c>
      <c r="T147" s="52">
        <v>6</v>
      </c>
      <c r="U147" s="53">
        <v>59346.828600000001</v>
      </c>
      <c r="V147" s="53">
        <v>9891.1381000000001</v>
      </c>
      <c r="W147" s="176" t="str">
        <f t="shared" si="42"/>
        <v>NÃO</v>
      </c>
      <c r="X147" s="118">
        <f t="shared" si="43"/>
        <v>-59346.828600000001</v>
      </c>
      <c r="Y147" s="118" t="str">
        <f t="shared" si="48"/>
        <v>SIM</v>
      </c>
      <c r="Z147" s="118">
        <f t="shared" si="45"/>
        <v>-59346.828600000001</v>
      </c>
      <c r="AA147" s="118">
        <f t="shared" si="46"/>
        <v>-59346.828600000001</v>
      </c>
      <c r="AB147" s="118">
        <f t="shared" si="47"/>
        <v>-59346.828600000001</v>
      </c>
    </row>
    <row r="148" spans="1:28" x14ac:dyDescent="0.25">
      <c r="A148" s="176" t="s">
        <v>276</v>
      </c>
      <c r="B148" s="51" t="s">
        <v>93</v>
      </c>
      <c r="C148" s="51" t="s">
        <v>76</v>
      </c>
      <c r="D148" s="51" t="s">
        <v>229</v>
      </c>
      <c r="E148" s="51" t="s">
        <v>259</v>
      </c>
      <c r="F148" s="52">
        <v>28.000000000000004</v>
      </c>
      <c r="G148" s="53">
        <v>222749.63219999999</v>
      </c>
      <c r="H148" s="52">
        <v>11</v>
      </c>
      <c r="I148" s="53">
        <v>87970.49</v>
      </c>
      <c r="J148" s="121">
        <v>4060131044</v>
      </c>
      <c r="K148" s="52">
        <f t="shared" si="33"/>
        <v>11</v>
      </c>
      <c r="L148" s="52">
        <f t="shared" si="35"/>
        <v>32.5</v>
      </c>
      <c r="M148" s="52">
        <f t="shared" si="36"/>
        <v>40.5</v>
      </c>
      <c r="N148" s="52">
        <f t="shared" si="34"/>
        <v>23</v>
      </c>
      <c r="O148" s="52">
        <f t="shared" si="37"/>
        <v>19.5</v>
      </c>
      <c r="P148" s="52">
        <f t="shared" si="38"/>
        <v>11</v>
      </c>
      <c r="Q148" s="52">
        <f t="shared" si="39"/>
        <v>20</v>
      </c>
      <c r="R148" s="52">
        <f t="shared" si="40"/>
        <v>0</v>
      </c>
      <c r="S148" s="52" t="str">
        <f t="shared" si="41"/>
        <v>sim</v>
      </c>
      <c r="T148" s="52">
        <v>32.5</v>
      </c>
      <c r="U148" s="53">
        <v>258548.6802</v>
      </c>
      <c r="V148" s="53">
        <v>7955.3440000000001</v>
      </c>
      <c r="W148" s="176" t="str">
        <f t="shared" si="42"/>
        <v>NÃO</v>
      </c>
      <c r="X148" s="118">
        <f t="shared" si="43"/>
        <v>135240.84800000003</v>
      </c>
      <c r="Y148" s="118" t="str">
        <f t="shared" si="48"/>
        <v>SIM</v>
      </c>
      <c r="Z148" s="118">
        <f t="shared" si="45"/>
        <v>135240.84800000003</v>
      </c>
      <c r="AA148" s="118">
        <f t="shared" si="46"/>
        <v>135240.84800000003</v>
      </c>
      <c r="AB148" s="118">
        <f t="shared" si="47"/>
        <v>135240.84800000003</v>
      </c>
    </row>
    <row r="149" spans="1:28" x14ac:dyDescent="0.25">
      <c r="A149" s="176" t="s">
        <v>276</v>
      </c>
      <c r="B149" s="51" t="s">
        <v>93</v>
      </c>
      <c r="C149" s="51" t="s">
        <v>76</v>
      </c>
      <c r="D149" s="51" t="s">
        <v>230</v>
      </c>
      <c r="E149" s="51" t="s">
        <v>250</v>
      </c>
      <c r="F149" s="52">
        <v>1.5</v>
      </c>
      <c r="G149" s="53">
        <v>17264.645400000001</v>
      </c>
      <c r="H149" s="52">
        <v>2</v>
      </c>
      <c r="I149" s="53">
        <v>27990.41</v>
      </c>
      <c r="J149" s="121">
        <v>4060131045</v>
      </c>
      <c r="K149" s="52">
        <f t="shared" si="33"/>
        <v>2</v>
      </c>
      <c r="L149" s="52">
        <f t="shared" si="35"/>
        <v>1.9999999999999998</v>
      </c>
      <c r="M149" s="52">
        <f t="shared" si="36"/>
        <v>38</v>
      </c>
      <c r="N149" s="52">
        <f t="shared" si="34"/>
        <v>32</v>
      </c>
      <c r="O149" s="52">
        <f t="shared" si="37"/>
        <v>38</v>
      </c>
      <c r="P149" s="52">
        <f t="shared" si="38"/>
        <v>32</v>
      </c>
      <c r="Q149" s="52">
        <f t="shared" si="39"/>
        <v>2</v>
      </c>
      <c r="R149" s="52">
        <f t="shared" si="40"/>
        <v>0</v>
      </c>
      <c r="S149" s="52" t="str">
        <f t="shared" si="41"/>
        <v>não</v>
      </c>
      <c r="T149" s="52">
        <v>1.9999999999999998</v>
      </c>
      <c r="U149" s="53">
        <v>23019.527399999999</v>
      </c>
      <c r="V149" s="53">
        <v>11509.7637</v>
      </c>
      <c r="W149" s="176" t="str">
        <f t="shared" si="42"/>
        <v>NÃO</v>
      </c>
      <c r="X149" s="118">
        <f t="shared" si="43"/>
        <v>-5754.8818499999998</v>
      </c>
      <c r="Y149" s="118" t="str">
        <f t="shared" si="48"/>
        <v>SIM</v>
      </c>
      <c r="Z149" s="118">
        <f t="shared" si="45"/>
        <v>-5754.8818499999998</v>
      </c>
      <c r="AA149" s="118">
        <f t="shared" si="46"/>
        <v>-5754.8818499999998</v>
      </c>
      <c r="AB149" s="118">
        <f t="shared" si="47"/>
        <v>-5754.8818499999998</v>
      </c>
    </row>
    <row r="150" spans="1:28" x14ac:dyDescent="0.25">
      <c r="A150" s="176" t="s">
        <v>276</v>
      </c>
      <c r="B150" s="51" t="s">
        <v>93</v>
      </c>
      <c r="C150" s="51" t="s">
        <v>76</v>
      </c>
      <c r="D150" s="51" t="s">
        <v>230</v>
      </c>
      <c r="E150" s="51" t="s">
        <v>259</v>
      </c>
      <c r="F150" s="52">
        <v>31.000000000000004</v>
      </c>
      <c r="G150" s="53">
        <v>246615.6642</v>
      </c>
      <c r="H150" s="52">
        <v>30</v>
      </c>
      <c r="I150" s="53">
        <v>243075.52</v>
      </c>
      <c r="J150" s="121">
        <v>4060131045</v>
      </c>
      <c r="K150" s="52">
        <f t="shared" si="33"/>
        <v>30</v>
      </c>
      <c r="L150" s="52">
        <f t="shared" si="35"/>
        <v>36</v>
      </c>
      <c r="M150" s="52">
        <f t="shared" si="36"/>
        <v>38</v>
      </c>
      <c r="N150" s="52">
        <f t="shared" si="34"/>
        <v>32</v>
      </c>
      <c r="O150" s="52">
        <f t="shared" si="37"/>
        <v>36</v>
      </c>
      <c r="P150" s="52">
        <f t="shared" si="38"/>
        <v>30</v>
      </c>
      <c r="Q150" s="52">
        <f t="shared" si="39"/>
        <v>36</v>
      </c>
      <c r="R150" s="52">
        <f t="shared" si="40"/>
        <v>0</v>
      </c>
      <c r="S150" s="52" t="str">
        <f t="shared" si="41"/>
        <v>não</v>
      </c>
      <c r="T150" s="52">
        <v>36</v>
      </c>
      <c r="U150" s="53">
        <v>286392.38400000002</v>
      </c>
      <c r="V150" s="53">
        <v>7955.3440000000001</v>
      </c>
      <c r="W150" s="176" t="str">
        <f t="shared" si="42"/>
        <v>NÃO</v>
      </c>
      <c r="X150" s="118">
        <f t="shared" si="43"/>
        <v>7955.3440000000282</v>
      </c>
      <c r="Y150" s="118" t="str">
        <f t="shared" si="48"/>
        <v>SIM</v>
      </c>
      <c r="Z150" s="118">
        <f t="shared" si="45"/>
        <v>7955.3440000000282</v>
      </c>
      <c r="AA150" s="118">
        <f t="shared" si="46"/>
        <v>7955.3440000000282</v>
      </c>
      <c r="AB150" s="118">
        <f t="shared" si="47"/>
        <v>7955.3440000000282</v>
      </c>
    </row>
    <row r="151" spans="1:28" x14ac:dyDescent="0.25">
      <c r="A151" s="176" t="s">
        <v>276</v>
      </c>
      <c r="B151" s="51" t="s">
        <v>93</v>
      </c>
      <c r="C151" s="51" t="s">
        <v>43</v>
      </c>
      <c r="D151" s="51" t="s">
        <v>225</v>
      </c>
      <c r="E151" s="51" t="s">
        <v>250</v>
      </c>
      <c r="F151" s="52">
        <v>0.49999999999999994</v>
      </c>
      <c r="G151" s="53">
        <v>5754.8819999999996</v>
      </c>
      <c r="H151" s="52">
        <v>1</v>
      </c>
      <c r="I151" s="53">
        <v>29754.69</v>
      </c>
      <c r="J151" s="121">
        <v>4060131046</v>
      </c>
      <c r="K151" s="52">
        <f t="shared" si="33"/>
        <v>1</v>
      </c>
      <c r="L151" s="52">
        <f t="shared" si="35"/>
        <v>0.49999999999999994</v>
      </c>
      <c r="M151" s="52">
        <f t="shared" si="36"/>
        <v>12</v>
      </c>
      <c r="N151" s="52">
        <f t="shared" si="34"/>
        <v>9</v>
      </c>
      <c r="O151" s="52">
        <f t="shared" si="37"/>
        <v>12</v>
      </c>
      <c r="P151" s="52">
        <f t="shared" si="38"/>
        <v>9</v>
      </c>
      <c r="Q151" s="52">
        <f t="shared" si="39"/>
        <v>1</v>
      </c>
      <c r="R151" s="52">
        <f t="shared" si="40"/>
        <v>0</v>
      </c>
      <c r="S151" s="52" t="str">
        <f t="shared" si="41"/>
        <v>não</v>
      </c>
      <c r="T151" s="52">
        <v>0.49999999999999994</v>
      </c>
      <c r="U151" s="53">
        <v>5754.8819999999996</v>
      </c>
      <c r="V151" s="53">
        <v>11509.7637</v>
      </c>
      <c r="W151" s="176" t="str">
        <f t="shared" si="42"/>
        <v>NÃO</v>
      </c>
      <c r="X151" s="118">
        <f t="shared" si="43"/>
        <v>-5754.8818499999998</v>
      </c>
      <c r="Y151" s="118" t="str">
        <f t="shared" si="48"/>
        <v>SIM</v>
      </c>
      <c r="Z151" s="118">
        <f t="shared" si="45"/>
        <v>-5754.8818499999998</v>
      </c>
      <c r="AA151" s="118">
        <f t="shared" si="46"/>
        <v>-5754.8818499999998</v>
      </c>
      <c r="AB151" s="118">
        <f t="shared" si="47"/>
        <v>-5754.8818499999998</v>
      </c>
    </row>
    <row r="152" spans="1:28" x14ac:dyDescent="0.25">
      <c r="A152" s="176" t="s">
        <v>276</v>
      </c>
      <c r="B152" s="51" t="s">
        <v>93</v>
      </c>
      <c r="C152" s="51" t="s">
        <v>43</v>
      </c>
      <c r="D152" s="51" t="s">
        <v>225</v>
      </c>
      <c r="E152" s="51" t="s">
        <v>251</v>
      </c>
      <c r="F152" s="52">
        <v>9.5</v>
      </c>
      <c r="G152" s="53">
        <v>93965.8122</v>
      </c>
      <c r="H152" s="52">
        <v>8</v>
      </c>
      <c r="I152" s="53">
        <v>77506.33</v>
      </c>
      <c r="J152" s="121">
        <v>4060131046</v>
      </c>
      <c r="K152" s="52">
        <f t="shared" si="33"/>
        <v>8</v>
      </c>
      <c r="L152" s="52">
        <f t="shared" si="35"/>
        <v>11.5</v>
      </c>
      <c r="M152" s="52">
        <f t="shared" si="36"/>
        <v>12</v>
      </c>
      <c r="N152" s="52">
        <f t="shared" si="34"/>
        <v>9</v>
      </c>
      <c r="O152" s="52">
        <f t="shared" si="37"/>
        <v>11</v>
      </c>
      <c r="P152" s="52">
        <f t="shared" si="38"/>
        <v>8</v>
      </c>
      <c r="Q152" s="52">
        <f t="shared" si="39"/>
        <v>11</v>
      </c>
      <c r="R152" s="52">
        <f t="shared" si="40"/>
        <v>0</v>
      </c>
      <c r="S152" s="52" t="str">
        <f t="shared" si="41"/>
        <v>não</v>
      </c>
      <c r="T152" s="52">
        <v>11.5</v>
      </c>
      <c r="U152" s="53">
        <v>113748.0882</v>
      </c>
      <c r="V152" s="53">
        <v>9891.1381000000001</v>
      </c>
      <c r="W152" s="176" t="str">
        <f t="shared" si="42"/>
        <v>NÃO</v>
      </c>
      <c r="X152" s="118">
        <f t="shared" si="43"/>
        <v>14836.70715</v>
      </c>
      <c r="Y152" s="118" t="str">
        <f t="shared" si="48"/>
        <v>NÃO</v>
      </c>
      <c r="Z152" s="118">
        <f t="shared" si="45"/>
        <v>14836.70715</v>
      </c>
      <c r="AA152" s="118">
        <f t="shared" si="46"/>
        <v>14836.70715</v>
      </c>
      <c r="AB152" s="118">
        <f t="shared" si="47"/>
        <v>14836.70715</v>
      </c>
    </row>
    <row r="153" spans="1:28" ht="30" x14ac:dyDescent="0.25">
      <c r="A153" s="176" t="s">
        <v>276</v>
      </c>
      <c r="B153" s="51" t="s">
        <v>93</v>
      </c>
      <c r="C153" s="51" t="s">
        <v>43</v>
      </c>
      <c r="D153" s="51" t="s">
        <v>226</v>
      </c>
      <c r="E153" s="51" t="s">
        <v>250</v>
      </c>
      <c r="F153" s="52">
        <v>0.49999999999999994</v>
      </c>
      <c r="G153" s="53">
        <v>5754.8819999999996</v>
      </c>
      <c r="H153" s="52">
        <v>0</v>
      </c>
      <c r="I153" s="53">
        <v>0</v>
      </c>
      <c r="J153" s="121">
        <v>4060131047</v>
      </c>
      <c r="K153" s="52">
        <f t="shared" si="33"/>
        <v>0</v>
      </c>
      <c r="L153" s="52">
        <f t="shared" si="35"/>
        <v>0</v>
      </c>
      <c r="M153" s="52">
        <f t="shared" si="36"/>
        <v>16.499999999999996</v>
      </c>
      <c r="N153" s="52">
        <f t="shared" si="34"/>
        <v>17</v>
      </c>
      <c r="O153" s="52">
        <f t="shared" si="37"/>
        <v>16.499999999999996</v>
      </c>
      <c r="P153" s="52">
        <f t="shared" si="38"/>
        <v>17</v>
      </c>
      <c r="Q153" s="52">
        <f t="shared" si="39"/>
        <v>0</v>
      </c>
      <c r="R153" s="52">
        <f t="shared" si="40"/>
        <v>0</v>
      </c>
      <c r="S153" s="52" t="str">
        <f t="shared" si="41"/>
        <v xml:space="preserve"> </v>
      </c>
      <c r="T153" s="52">
        <v>0.49999999999999994</v>
      </c>
      <c r="U153" s="53">
        <v>5754.8819999999996</v>
      </c>
      <c r="V153" s="53">
        <v>11509.7637</v>
      </c>
      <c r="W153" s="176" t="str">
        <f t="shared" si="42"/>
        <v>NÃO</v>
      </c>
      <c r="X153" s="118">
        <f t="shared" si="43"/>
        <v>5754.8818499999988</v>
      </c>
      <c r="Y153" s="118"/>
      <c r="Z153" s="118">
        <f t="shared" si="45"/>
        <v>5754.8818499999988</v>
      </c>
      <c r="AA153" s="118">
        <f t="shared" si="46"/>
        <v>5754.8818499999988</v>
      </c>
      <c r="AB153" s="118">
        <f t="shared" si="47"/>
        <v>5754.8818499999988</v>
      </c>
    </row>
    <row r="154" spans="1:28" ht="30" x14ac:dyDescent="0.25">
      <c r="A154" s="176" t="s">
        <v>276</v>
      </c>
      <c r="B154" s="51" t="s">
        <v>93</v>
      </c>
      <c r="C154" s="51" t="s">
        <v>43</v>
      </c>
      <c r="D154" s="51" t="s">
        <v>226</v>
      </c>
      <c r="E154" s="51" t="s">
        <v>251</v>
      </c>
      <c r="F154" s="52">
        <v>13.5</v>
      </c>
      <c r="G154" s="53">
        <v>133530.36420000001</v>
      </c>
      <c r="H154" s="52">
        <v>17</v>
      </c>
      <c r="I154" s="53">
        <v>144576.6</v>
      </c>
      <c r="J154" s="121">
        <v>4060131047</v>
      </c>
      <c r="K154" s="52">
        <f t="shared" si="33"/>
        <v>17</v>
      </c>
      <c r="L154" s="52">
        <f t="shared" si="35"/>
        <v>15.999999999999998</v>
      </c>
      <c r="M154" s="52">
        <f t="shared" si="36"/>
        <v>16.499999999999996</v>
      </c>
      <c r="N154" s="52">
        <f t="shared" si="34"/>
        <v>17</v>
      </c>
      <c r="O154" s="52">
        <f t="shared" si="37"/>
        <v>16.499999999999996</v>
      </c>
      <c r="P154" s="52">
        <f t="shared" si="38"/>
        <v>17</v>
      </c>
      <c r="Q154" s="52">
        <f t="shared" si="39"/>
        <v>17</v>
      </c>
      <c r="R154" s="52">
        <f t="shared" si="40"/>
        <v>0</v>
      </c>
      <c r="S154" s="52" t="str">
        <f t="shared" si="41"/>
        <v>não</v>
      </c>
      <c r="T154" s="52">
        <v>15.999999999999998</v>
      </c>
      <c r="U154" s="53">
        <v>158258.20980000001</v>
      </c>
      <c r="V154" s="53">
        <v>9891.1381000000001</v>
      </c>
      <c r="W154" s="176" t="str">
        <f t="shared" si="42"/>
        <v>NÃO</v>
      </c>
      <c r="X154" s="118">
        <f t="shared" si="43"/>
        <v>-34618.983350000002</v>
      </c>
      <c r="Y154" s="118" t="str">
        <f t="shared" ref="Y154:Y166" si="49">IF(I154&gt;(H154*V154),"SIM","NÃO")</f>
        <v>NÃO</v>
      </c>
      <c r="Z154" s="118">
        <f t="shared" si="45"/>
        <v>-29765.770588235297</v>
      </c>
      <c r="AA154" s="118">
        <f t="shared" si="46"/>
        <v>-34618.983350000002</v>
      </c>
      <c r="AB154" s="118">
        <f t="shared" si="47"/>
        <v>-29765.770588235297</v>
      </c>
    </row>
    <row r="155" spans="1:28" x14ac:dyDescent="0.25">
      <c r="A155" s="176" t="s">
        <v>276</v>
      </c>
      <c r="B155" s="51" t="s">
        <v>93</v>
      </c>
      <c r="C155" s="51" t="s">
        <v>76</v>
      </c>
      <c r="D155" s="51" t="s">
        <v>231</v>
      </c>
      <c r="E155" s="51" t="s">
        <v>250</v>
      </c>
      <c r="F155" s="52">
        <v>3</v>
      </c>
      <c r="G155" s="53">
        <v>34529.291400000002</v>
      </c>
      <c r="H155" s="52">
        <v>1</v>
      </c>
      <c r="I155" s="53">
        <v>44971.59</v>
      </c>
      <c r="J155" s="121">
        <v>4060131048</v>
      </c>
      <c r="K155" s="52">
        <f t="shared" si="33"/>
        <v>1</v>
      </c>
      <c r="L155" s="52">
        <f t="shared" si="35"/>
        <v>3.5000000000000004</v>
      </c>
      <c r="M155" s="52">
        <f t="shared" si="36"/>
        <v>67.5</v>
      </c>
      <c r="N155" s="52">
        <f t="shared" si="34"/>
        <v>46</v>
      </c>
      <c r="O155" s="52">
        <f t="shared" si="37"/>
        <v>67.5</v>
      </c>
      <c r="P155" s="52">
        <f t="shared" si="38"/>
        <v>46</v>
      </c>
      <c r="Q155" s="52">
        <f t="shared" si="39"/>
        <v>1</v>
      </c>
      <c r="R155" s="52">
        <f t="shared" si="40"/>
        <v>0</v>
      </c>
      <c r="S155" s="52" t="str">
        <f t="shared" si="41"/>
        <v>sim</v>
      </c>
      <c r="T155" s="52">
        <v>3.5000000000000004</v>
      </c>
      <c r="U155" s="53">
        <v>40284.1728</v>
      </c>
      <c r="V155" s="53">
        <v>11509.7637</v>
      </c>
      <c r="W155" s="176" t="str">
        <f t="shared" si="42"/>
        <v>NÃO</v>
      </c>
      <c r="X155" s="118">
        <f t="shared" si="43"/>
        <v>23019.527399999999</v>
      </c>
      <c r="Y155" s="118" t="str">
        <f t="shared" si="49"/>
        <v>SIM</v>
      </c>
      <c r="Z155" s="118">
        <f t="shared" si="45"/>
        <v>23019.527399999999</v>
      </c>
      <c r="AA155" s="118">
        <f t="shared" si="46"/>
        <v>23019.527399999999</v>
      </c>
      <c r="AB155" s="118">
        <f t="shared" si="47"/>
        <v>23019.527399999999</v>
      </c>
    </row>
    <row r="156" spans="1:28" x14ac:dyDescent="0.25">
      <c r="A156" s="176" t="s">
        <v>276</v>
      </c>
      <c r="B156" s="51" t="s">
        <v>93</v>
      </c>
      <c r="C156" s="51" t="s">
        <v>76</v>
      </c>
      <c r="D156" s="51" t="s">
        <v>231</v>
      </c>
      <c r="E156" s="51" t="s">
        <v>251</v>
      </c>
      <c r="F156" s="52">
        <v>27</v>
      </c>
      <c r="G156" s="53">
        <v>267060.72840000002</v>
      </c>
      <c r="H156" s="52">
        <v>43</v>
      </c>
      <c r="I156" s="53">
        <v>422984.12</v>
      </c>
      <c r="J156" s="121">
        <v>4060131048</v>
      </c>
      <c r="K156" s="52">
        <f t="shared" si="33"/>
        <v>43</v>
      </c>
      <c r="L156" s="52">
        <f t="shared" si="35"/>
        <v>31.5</v>
      </c>
      <c r="M156" s="52">
        <f t="shared" si="36"/>
        <v>67.5</v>
      </c>
      <c r="N156" s="52">
        <f t="shared" si="34"/>
        <v>46</v>
      </c>
      <c r="O156" s="52">
        <f t="shared" si="37"/>
        <v>66.5</v>
      </c>
      <c r="P156" s="52">
        <f t="shared" si="38"/>
        <v>45</v>
      </c>
      <c r="Q156" s="52">
        <f t="shared" si="39"/>
        <v>64</v>
      </c>
      <c r="R156" s="52">
        <f t="shared" si="40"/>
        <v>0</v>
      </c>
      <c r="S156" s="52" t="str">
        <f t="shared" si="41"/>
        <v>não</v>
      </c>
      <c r="T156" s="52">
        <v>31.5</v>
      </c>
      <c r="U156" s="53">
        <v>311570.84999999998</v>
      </c>
      <c r="V156" s="53">
        <v>9891.1381000000001</v>
      </c>
      <c r="W156" s="176" t="str">
        <f t="shared" si="42"/>
        <v>NÃO</v>
      </c>
      <c r="X156" s="118">
        <f t="shared" si="43"/>
        <v>-158258.2096</v>
      </c>
      <c r="Y156" s="118" t="str">
        <f t="shared" si="49"/>
        <v>NÃO</v>
      </c>
      <c r="Z156" s="118">
        <f t="shared" si="45"/>
        <v>-157389.44</v>
      </c>
      <c r="AA156" s="118">
        <f t="shared" si="46"/>
        <v>-158258.2096</v>
      </c>
      <c r="AB156" s="118">
        <f t="shared" si="47"/>
        <v>-157389.44</v>
      </c>
    </row>
    <row r="157" spans="1:28" x14ac:dyDescent="0.25">
      <c r="A157" s="176" t="s">
        <v>276</v>
      </c>
      <c r="B157" s="51" t="s">
        <v>93</v>
      </c>
      <c r="C157" s="51" t="s">
        <v>76</v>
      </c>
      <c r="D157" s="51" t="s">
        <v>231</v>
      </c>
      <c r="E157" s="51" t="s">
        <v>259</v>
      </c>
      <c r="F157" s="52">
        <v>27.499999999999996</v>
      </c>
      <c r="G157" s="53">
        <v>218771.95980000001</v>
      </c>
      <c r="H157" s="52">
        <v>2</v>
      </c>
      <c r="I157" s="53">
        <v>13865.77</v>
      </c>
      <c r="J157" s="121">
        <v>4060131048</v>
      </c>
      <c r="K157" s="52">
        <f t="shared" si="33"/>
        <v>2</v>
      </c>
      <c r="L157" s="52">
        <f t="shared" si="35"/>
        <v>32.5</v>
      </c>
      <c r="M157" s="52">
        <f t="shared" si="36"/>
        <v>67.5</v>
      </c>
      <c r="N157" s="52">
        <f t="shared" si="34"/>
        <v>46</v>
      </c>
      <c r="O157" s="52">
        <f t="shared" si="37"/>
        <v>2.5</v>
      </c>
      <c r="P157" s="52">
        <f t="shared" si="38"/>
        <v>2</v>
      </c>
      <c r="Q157" s="52">
        <f t="shared" si="39"/>
        <v>3</v>
      </c>
      <c r="R157" s="52">
        <f t="shared" si="40"/>
        <v>0</v>
      </c>
      <c r="S157" s="52" t="str">
        <f t="shared" si="41"/>
        <v>sim</v>
      </c>
      <c r="T157" s="52">
        <v>32.5</v>
      </c>
      <c r="U157" s="53">
        <v>258548.6802</v>
      </c>
      <c r="V157" s="53">
        <v>7955.3440000000001</v>
      </c>
      <c r="W157" s="176" t="str">
        <f t="shared" si="42"/>
        <v>NÃO</v>
      </c>
      <c r="X157" s="118">
        <f t="shared" si="43"/>
        <v>202861.27199999997</v>
      </c>
      <c r="Y157" s="118" t="str">
        <f t="shared" si="49"/>
        <v>NÃO</v>
      </c>
      <c r="Z157" s="118">
        <f t="shared" si="45"/>
        <v>202861.27199999997</v>
      </c>
      <c r="AA157" s="118">
        <f t="shared" si="46"/>
        <v>202861.27199999997</v>
      </c>
      <c r="AB157" s="118">
        <f t="shared" si="47"/>
        <v>202861.27199999997</v>
      </c>
    </row>
    <row r="158" spans="1:28" ht="30" x14ac:dyDescent="0.25">
      <c r="A158" s="176" t="s">
        <v>276</v>
      </c>
      <c r="B158" s="51" t="s">
        <v>105</v>
      </c>
      <c r="C158" s="51" t="s">
        <v>69</v>
      </c>
      <c r="D158" s="51" t="s">
        <v>209</v>
      </c>
      <c r="E158" s="51" t="s">
        <v>250</v>
      </c>
      <c r="F158" s="52">
        <v>2.5</v>
      </c>
      <c r="G158" s="53">
        <v>28774.4094</v>
      </c>
      <c r="H158" s="52">
        <v>4</v>
      </c>
      <c r="I158" s="53">
        <v>136371.76</v>
      </c>
      <c r="J158" s="121">
        <v>4060131049</v>
      </c>
      <c r="K158" s="52">
        <f t="shared" si="33"/>
        <v>4</v>
      </c>
      <c r="L158" s="52">
        <f t="shared" si="35"/>
        <v>3</v>
      </c>
      <c r="M158" s="52">
        <f t="shared" si="36"/>
        <v>55.5</v>
      </c>
      <c r="N158" s="52">
        <f t="shared" si="34"/>
        <v>75</v>
      </c>
      <c r="O158" s="52">
        <f t="shared" si="37"/>
        <v>55.5</v>
      </c>
      <c r="P158" s="52">
        <f t="shared" si="38"/>
        <v>75</v>
      </c>
      <c r="Q158" s="52">
        <f t="shared" si="39"/>
        <v>3</v>
      </c>
      <c r="R158" s="52">
        <f t="shared" si="40"/>
        <v>0</v>
      </c>
      <c r="S158" s="52" t="str">
        <f t="shared" si="41"/>
        <v>não</v>
      </c>
      <c r="T158" s="52">
        <v>3</v>
      </c>
      <c r="U158" s="53">
        <v>34529.291400000002</v>
      </c>
      <c r="V158" s="53">
        <v>11509.7637</v>
      </c>
      <c r="W158" s="176" t="str">
        <f t="shared" si="42"/>
        <v>SIM</v>
      </c>
      <c r="X158" s="118">
        <f t="shared" si="43"/>
        <v>-5754.8818499999998</v>
      </c>
      <c r="Y158" s="118" t="str">
        <f t="shared" si="49"/>
        <v>SIM</v>
      </c>
      <c r="Z158" s="118">
        <f t="shared" si="45"/>
        <v>-5754.8818499999998</v>
      </c>
      <c r="AA158" s="118">
        <f t="shared" si="46"/>
        <v>-17264.645550000001</v>
      </c>
      <c r="AB158" s="118">
        <f t="shared" si="47"/>
        <v>-17264.645550000001</v>
      </c>
    </row>
    <row r="159" spans="1:28" ht="30" x14ac:dyDescent="0.25">
      <c r="A159" s="176" t="s">
        <v>276</v>
      </c>
      <c r="B159" s="51" t="s">
        <v>105</v>
      </c>
      <c r="C159" s="51" t="s">
        <v>69</v>
      </c>
      <c r="D159" s="51" t="s">
        <v>209</v>
      </c>
      <c r="E159" s="51" t="s">
        <v>261</v>
      </c>
      <c r="F159" s="52">
        <v>44.5</v>
      </c>
      <c r="G159" s="53">
        <v>395950.86300000001</v>
      </c>
      <c r="H159" s="52">
        <v>71</v>
      </c>
      <c r="I159" s="53">
        <v>634622.25</v>
      </c>
      <c r="J159" s="121">
        <v>4060131049</v>
      </c>
      <c r="K159" s="52">
        <f t="shared" si="33"/>
        <v>71</v>
      </c>
      <c r="L159" s="52">
        <f t="shared" si="35"/>
        <v>52.5</v>
      </c>
      <c r="M159" s="52">
        <f t="shared" si="36"/>
        <v>55.5</v>
      </c>
      <c r="N159" s="52">
        <f t="shared" si="34"/>
        <v>75</v>
      </c>
      <c r="O159" s="52">
        <f t="shared" si="37"/>
        <v>52.5</v>
      </c>
      <c r="P159" s="52">
        <f t="shared" si="38"/>
        <v>71</v>
      </c>
      <c r="Q159" s="52">
        <f t="shared" si="39"/>
        <v>53</v>
      </c>
      <c r="R159" s="52">
        <f t="shared" si="40"/>
        <v>0</v>
      </c>
      <c r="S159" s="52" t="str">
        <f t="shared" si="41"/>
        <v>não</v>
      </c>
      <c r="T159" s="52">
        <v>52.5</v>
      </c>
      <c r="U159" s="53">
        <v>467133.04080000002</v>
      </c>
      <c r="V159" s="53">
        <v>8897.7721999999994</v>
      </c>
      <c r="W159" s="176" t="str">
        <f t="shared" si="42"/>
        <v>SIM</v>
      </c>
      <c r="X159" s="118">
        <f t="shared" si="43"/>
        <v>-75631.063699999999</v>
      </c>
      <c r="Y159" s="118" t="str">
        <f t="shared" si="49"/>
        <v>SIM</v>
      </c>
      <c r="Z159" s="118">
        <f t="shared" si="45"/>
        <v>-75631.063699999999</v>
      </c>
      <c r="AA159" s="118">
        <f t="shared" si="46"/>
        <v>-235790.96329999997</v>
      </c>
      <c r="AB159" s="118">
        <f t="shared" si="47"/>
        <v>-235790.96329999997</v>
      </c>
    </row>
    <row r="160" spans="1:28" x14ac:dyDescent="0.25">
      <c r="A160" s="176" t="s">
        <v>276</v>
      </c>
      <c r="B160" s="51" t="s">
        <v>105</v>
      </c>
      <c r="C160" s="51" t="s">
        <v>69</v>
      </c>
      <c r="D160" s="51" t="s">
        <v>210</v>
      </c>
      <c r="E160" s="51" t="s">
        <v>250</v>
      </c>
      <c r="F160" s="52">
        <v>0.49999999999999994</v>
      </c>
      <c r="G160" s="53">
        <v>5754.8819999999996</v>
      </c>
      <c r="H160" s="52">
        <v>1</v>
      </c>
      <c r="I160" s="53">
        <v>16451.740000000002</v>
      </c>
      <c r="J160" s="121">
        <v>4060131050</v>
      </c>
      <c r="K160" s="52">
        <f t="shared" si="33"/>
        <v>1</v>
      </c>
      <c r="L160" s="52">
        <f t="shared" si="35"/>
        <v>0.49999999999999994</v>
      </c>
      <c r="M160" s="52">
        <f t="shared" si="36"/>
        <v>11.5</v>
      </c>
      <c r="N160" s="52">
        <f t="shared" si="34"/>
        <v>20</v>
      </c>
      <c r="O160" s="52">
        <f t="shared" si="37"/>
        <v>11.5</v>
      </c>
      <c r="P160" s="52">
        <f t="shared" si="38"/>
        <v>20</v>
      </c>
      <c r="Q160" s="52">
        <f t="shared" si="39"/>
        <v>1</v>
      </c>
      <c r="R160" s="52">
        <f t="shared" si="40"/>
        <v>0</v>
      </c>
      <c r="S160" s="52" t="str">
        <f t="shared" si="41"/>
        <v>não</v>
      </c>
      <c r="T160" s="52">
        <v>0.49999999999999994</v>
      </c>
      <c r="U160" s="53">
        <v>5754.8819999999996</v>
      </c>
      <c r="V160" s="53">
        <v>11509.7637</v>
      </c>
      <c r="W160" s="176" t="str">
        <f t="shared" si="42"/>
        <v>NÃO</v>
      </c>
      <c r="X160" s="118">
        <f t="shared" si="43"/>
        <v>-5754.8818499999998</v>
      </c>
      <c r="Y160" s="118" t="str">
        <f t="shared" si="49"/>
        <v>SIM</v>
      </c>
      <c r="Z160" s="118">
        <f t="shared" si="45"/>
        <v>-5754.8818499999998</v>
      </c>
      <c r="AA160" s="118">
        <f t="shared" si="46"/>
        <v>-5754.8818499999998</v>
      </c>
      <c r="AB160" s="118">
        <f t="shared" si="47"/>
        <v>-5754.8818499999998</v>
      </c>
    </row>
    <row r="161" spans="1:28" x14ac:dyDescent="0.25">
      <c r="A161" s="176" t="s">
        <v>276</v>
      </c>
      <c r="B161" s="51" t="s">
        <v>105</v>
      </c>
      <c r="C161" s="51" t="s">
        <v>69</v>
      </c>
      <c r="D161" s="51" t="s">
        <v>210</v>
      </c>
      <c r="E161" s="51" t="s">
        <v>261</v>
      </c>
      <c r="F161" s="52">
        <v>9</v>
      </c>
      <c r="G161" s="53">
        <v>80079.949800000002</v>
      </c>
      <c r="H161" s="52">
        <v>19</v>
      </c>
      <c r="I161" s="53">
        <v>163434.42000000001</v>
      </c>
      <c r="J161" s="121">
        <v>4060131050</v>
      </c>
      <c r="K161" s="52">
        <f t="shared" si="33"/>
        <v>19</v>
      </c>
      <c r="L161" s="52">
        <f t="shared" si="35"/>
        <v>11</v>
      </c>
      <c r="M161" s="52">
        <f t="shared" si="36"/>
        <v>11.5</v>
      </c>
      <c r="N161" s="52">
        <f t="shared" si="34"/>
        <v>20</v>
      </c>
      <c r="O161" s="52">
        <f t="shared" si="37"/>
        <v>10.5</v>
      </c>
      <c r="P161" s="52">
        <f t="shared" si="38"/>
        <v>19</v>
      </c>
      <c r="Q161" s="52">
        <f t="shared" si="39"/>
        <v>11</v>
      </c>
      <c r="R161" s="52">
        <f t="shared" si="40"/>
        <v>0</v>
      </c>
      <c r="S161" s="52" t="str">
        <f t="shared" si="41"/>
        <v>não</v>
      </c>
      <c r="T161" s="52">
        <v>11</v>
      </c>
      <c r="U161" s="53">
        <v>97875.494399999996</v>
      </c>
      <c r="V161" s="53">
        <v>8897.7721999999994</v>
      </c>
      <c r="W161" s="176" t="str">
        <f t="shared" si="42"/>
        <v>SIM</v>
      </c>
      <c r="X161" s="118">
        <f t="shared" si="43"/>
        <v>-17795.544399999999</v>
      </c>
      <c r="Y161" s="118" t="str">
        <f t="shared" si="49"/>
        <v>NÃO</v>
      </c>
      <c r="Z161" s="118">
        <f t="shared" si="45"/>
        <v>-17203.623157894737</v>
      </c>
      <c r="AA161" s="118">
        <f t="shared" si="46"/>
        <v>-88977.721999999994</v>
      </c>
      <c r="AB161" s="118">
        <f t="shared" si="47"/>
        <v>-86018.115789473683</v>
      </c>
    </row>
    <row r="162" spans="1:28" x14ac:dyDescent="0.25">
      <c r="A162" s="176" t="s">
        <v>276</v>
      </c>
      <c r="B162" s="51" t="s">
        <v>105</v>
      </c>
      <c r="C162" s="51" t="s">
        <v>69</v>
      </c>
      <c r="D162" s="51" t="s">
        <v>211</v>
      </c>
      <c r="E162" s="51" t="s">
        <v>250</v>
      </c>
      <c r="F162" s="52">
        <v>0.49999999999999994</v>
      </c>
      <c r="G162" s="53">
        <v>5754.8819999999996</v>
      </c>
      <c r="H162" s="52">
        <v>1</v>
      </c>
      <c r="I162" s="53">
        <v>29746.69</v>
      </c>
      <c r="J162" s="121">
        <v>4060131051</v>
      </c>
      <c r="K162" s="52">
        <f t="shared" si="33"/>
        <v>1</v>
      </c>
      <c r="L162" s="52">
        <f t="shared" si="35"/>
        <v>0.49999999999999994</v>
      </c>
      <c r="M162" s="52">
        <f t="shared" si="36"/>
        <v>17</v>
      </c>
      <c r="N162" s="52">
        <f t="shared" si="34"/>
        <v>30</v>
      </c>
      <c r="O162" s="52">
        <f t="shared" si="37"/>
        <v>17</v>
      </c>
      <c r="P162" s="52">
        <f t="shared" si="38"/>
        <v>30</v>
      </c>
      <c r="Q162" s="52">
        <f t="shared" si="39"/>
        <v>1</v>
      </c>
      <c r="R162" s="52">
        <f t="shared" si="40"/>
        <v>0</v>
      </c>
      <c r="S162" s="52" t="str">
        <f t="shared" si="41"/>
        <v>não</v>
      </c>
      <c r="T162" s="52">
        <v>0.49999999999999994</v>
      </c>
      <c r="U162" s="53">
        <v>5754.8819999999996</v>
      </c>
      <c r="V162" s="53">
        <v>11509.7637</v>
      </c>
      <c r="W162" s="176" t="str">
        <f t="shared" si="42"/>
        <v>NÃO</v>
      </c>
      <c r="X162" s="118">
        <f t="shared" si="43"/>
        <v>-5754.8818499999998</v>
      </c>
      <c r="Y162" s="118" t="str">
        <f t="shared" si="49"/>
        <v>SIM</v>
      </c>
      <c r="Z162" s="118">
        <f t="shared" si="45"/>
        <v>-5754.8818499999998</v>
      </c>
      <c r="AA162" s="118">
        <f t="shared" si="46"/>
        <v>-5754.8818499999998</v>
      </c>
      <c r="AB162" s="118">
        <f t="shared" si="47"/>
        <v>-5754.8818499999998</v>
      </c>
    </row>
    <row r="163" spans="1:28" x14ac:dyDescent="0.25">
      <c r="A163" s="176" t="s">
        <v>276</v>
      </c>
      <c r="B163" s="51" t="s">
        <v>105</v>
      </c>
      <c r="C163" s="51" t="s">
        <v>69</v>
      </c>
      <c r="D163" s="51" t="s">
        <v>211</v>
      </c>
      <c r="E163" s="51" t="s">
        <v>261</v>
      </c>
      <c r="F163" s="52">
        <v>14.000000000000002</v>
      </c>
      <c r="G163" s="53">
        <v>124568.811</v>
      </c>
      <c r="H163" s="52">
        <v>29</v>
      </c>
      <c r="I163" s="53">
        <v>227682.35</v>
      </c>
      <c r="J163" s="121">
        <v>4060131051</v>
      </c>
      <c r="K163" s="52">
        <f t="shared" si="33"/>
        <v>29</v>
      </c>
      <c r="L163" s="52">
        <f t="shared" si="35"/>
        <v>16.5</v>
      </c>
      <c r="M163" s="52">
        <f t="shared" si="36"/>
        <v>17</v>
      </c>
      <c r="N163" s="52">
        <f t="shared" si="34"/>
        <v>30</v>
      </c>
      <c r="O163" s="52">
        <f t="shared" si="37"/>
        <v>16</v>
      </c>
      <c r="P163" s="52">
        <f t="shared" si="38"/>
        <v>29</v>
      </c>
      <c r="Q163" s="52">
        <f t="shared" si="39"/>
        <v>16</v>
      </c>
      <c r="R163" s="52">
        <f t="shared" si="40"/>
        <v>0</v>
      </c>
      <c r="S163" s="52" t="str">
        <f t="shared" si="41"/>
        <v>não</v>
      </c>
      <c r="T163" s="52">
        <v>16.5</v>
      </c>
      <c r="U163" s="53">
        <v>146813.24160000001</v>
      </c>
      <c r="V163" s="53">
        <v>8897.7721999999994</v>
      </c>
      <c r="W163" s="176" t="str">
        <f t="shared" si="42"/>
        <v>SIM</v>
      </c>
      <c r="X163" s="118">
        <f t="shared" si="43"/>
        <v>-17795.544399999984</v>
      </c>
      <c r="Y163" s="118" t="str">
        <f t="shared" si="49"/>
        <v>NÃO</v>
      </c>
      <c r="Z163" s="118">
        <f t="shared" si="45"/>
        <v>-15702.231034482744</v>
      </c>
      <c r="AA163" s="118">
        <f t="shared" si="46"/>
        <v>-133466.58299999998</v>
      </c>
      <c r="AB163" s="118">
        <f t="shared" si="47"/>
        <v>-117766.73275862067</v>
      </c>
    </row>
    <row r="164" spans="1:28" x14ac:dyDescent="0.25">
      <c r="A164" s="176" t="s">
        <v>276</v>
      </c>
      <c r="B164" s="51" t="s">
        <v>105</v>
      </c>
      <c r="C164" s="51" t="s">
        <v>69</v>
      </c>
      <c r="D164" s="51" t="s">
        <v>212</v>
      </c>
      <c r="E164" s="51" t="s">
        <v>250</v>
      </c>
      <c r="F164" s="52">
        <v>2.5</v>
      </c>
      <c r="G164" s="53">
        <v>28774.4094</v>
      </c>
      <c r="H164" s="52">
        <v>5</v>
      </c>
      <c r="I164" s="53">
        <v>117339.4</v>
      </c>
      <c r="J164" s="121">
        <v>4060131052</v>
      </c>
      <c r="K164" s="52">
        <f t="shared" si="33"/>
        <v>5</v>
      </c>
      <c r="L164" s="52">
        <f t="shared" si="35"/>
        <v>3</v>
      </c>
      <c r="M164" s="52">
        <f t="shared" si="36"/>
        <v>63</v>
      </c>
      <c r="N164" s="52">
        <f t="shared" si="34"/>
        <v>94</v>
      </c>
      <c r="O164" s="52">
        <f t="shared" si="37"/>
        <v>63</v>
      </c>
      <c r="P164" s="52">
        <f t="shared" si="38"/>
        <v>94</v>
      </c>
      <c r="Q164" s="52">
        <f t="shared" si="39"/>
        <v>3</v>
      </c>
      <c r="R164" s="52">
        <f t="shared" si="40"/>
        <v>0</v>
      </c>
      <c r="S164" s="52" t="str">
        <f t="shared" si="41"/>
        <v>não</v>
      </c>
      <c r="T164" s="52">
        <v>3</v>
      </c>
      <c r="U164" s="53">
        <v>34529.291400000002</v>
      </c>
      <c r="V164" s="53">
        <v>11509.7637</v>
      </c>
      <c r="W164" s="176" t="str">
        <f t="shared" si="42"/>
        <v>SIM</v>
      </c>
      <c r="X164" s="118">
        <f t="shared" si="43"/>
        <v>-5754.8818499999998</v>
      </c>
      <c r="Y164" s="118" t="str">
        <f t="shared" si="49"/>
        <v>SIM</v>
      </c>
      <c r="Z164" s="118">
        <f t="shared" si="45"/>
        <v>-5754.8818499999998</v>
      </c>
      <c r="AA164" s="118">
        <f t="shared" si="46"/>
        <v>-28774.409249999997</v>
      </c>
      <c r="AB164" s="118">
        <f t="shared" si="47"/>
        <v>-28774.409249999997</v>
      </c>
    </row>
    <row r="165" spans="1:28" x14ac:dyDescent="0.25">
      <c r="A165" s="176" t="s">
        <v>276</v>
      </c>
      <c r="B165" s="51" t="s">
        <v>105</v>
      </c>
      <c r="C165" s="51" t="s">
        <v>69</v>
      </c>
      <c r="D165" s="51" t="s">
        <v>212</v>
      </c>
      <c r="E165" s="51" t="s">
        <v>261</v>
      </c>
      <c r="F165" s="52">
        <v>51</v>
      </c>
      <c r="G165" s="53">
        <v>453786.38219999999</v>
      </c>
      <c r="H165" s="52">
        <v>89</v>
      </c>
      <c r="I165" s="53">
        <v>800874.9</v>
      </c>
      <c r="J165" s="121">
        <v>4060131052</v>
      </c>
      <c r="K165" s="52">
        <f t="shared" si="33"/>
        <v>89</v>
      </c>
      <c r="L165" s="52">
        <f t="shared" si="35"/>
        <v>60</v>
      </c>
      <c r="M165" s="52">
        <f t="shared" si="36"/>
        <v>63</v>
      </c>
      <c r="N165" s="52">
        <f t="shared" si="34"/>
        <v>94</v>
      </c>
      <c r="O165" s="52">
        <f t="shared" si="37"/>
        <v>60</v>
      </c>
      <c r="P165" s="52">
        <f t="shared" si="38"/>
        <v>89</v>
      </c>
      <c r="Q165" s="52">
        <f t="shared" si="39"/>
        <v>60</v>
      </c>
      <c r="R165" s="52">
        <f t="shared" si="40"/>
        <v>0</v>
      </c>
      <c r="S165" s="52" t="str">
        <f t="shared" si="41"/>
        <v>não</v>
      </c>
      <c r="T165" s="52">
        <v>60</v>
      </c>
      <c r="U165" s="53">
        <v>533866.33200000005</v>
      </c>
      <c r="V165" s="53">
        <v>8897.7721999999994</v>
      </c>
      <c r="W165" s="176" t="str">
        <f t="shared" si="42"/>
        <v>SIM</v>
      </c>
      <c r="X165" s="118">
        <f t="shared" si="43"/>
        <v>-80079.949800000002</v>
      </c>
      <c r="Y165" s="118" t="str">
        <f t="shared" si="49"/>
        <v>SIM</v>
      </c>
      <c r="Z165" s="118">
        <f t="shared" si="45"/>
        <v>-80079.949800000002</v>
      </c>
      <c r="AA165" s="118">
        <f t="shared" si="46"/>
        <v>-338115.34359999996</v>
      </c>
      <c r="AB165" s="118">
        <f t="shared" si="47"/>
        <v>-338115.34359999996</v>
      </c>
    </row>
    <row r="166" spans="1:28" x14ac:dyDescent="0.25">
      <c r="A166" s="176" t="s">
        <v>276</v>
      </c>
      <c r="B166" s="51" t="s">
        <v>105</v>
      </c>
      <c r="C166" s="51" t="s">
        <v>69</v>
      </c>
      <c r="D166" s="51" t="s">
        <v>212</v>
      </c>
      <c r="E166" s="51" t="s">
        <v>254</v>
      </c>
      <c r="F166" s="52">
        <v>0</v>
      </c>
      <c r="G166" s="53">
        <v>0</v>
      </c>
      <c r="H166" s="52">
        <v>2</v>
      </c>
      <c r="I166" s="53">
        <v>78560.84</v>
      </c>
      <c r="J166" s="121">
        <v>4060131052</v>
      </c>
      <c r="K166" s="52">
        <f t="shared" si="33"/>
        <v>0</v>
      </c>
      <c r="L166" s="52">
        <f t="shared" si="35"/>
        <v>0</v>
      </c>
      <c r="M166" s="52">
        <f t="shared" si="36"/>
        <v>63</v>
      </c>
      <c r="N166" s="52">
        <f t="shared" si="34"/>
        <v>94</v>
      </c>
      <c r="O166" s="52">
        <f t="shared" si="37"/>
        <v>0</v>
      </c>
      <c r="P166" s="52">
        <f t="shared" si="38"/>
        <v>0</v>
      </c>
      <c r="Q166" s="52">
        <f t="shared" si="39"/>
        <v>0</v>
      </c>
      <c r="R166" s="52">
        <f t="shared" si="40"/>
        <v>0</v>
      </c>
      <c r="S166" s="52" t="str">
        <f t="shared" si="41"/>
        <v xml:space="preserve"> </v>
      </c>
      <c r="T166" s="52">
        <v>0</v>
      </c>
      <c r="U166" s="53">
        <v>0</v>
      </c>
      <c r="V166" s="53">
        <v>13886.141299999999</v>
      </c>
      <c r="W166" s="176" t="str">
        <f t="shared" si="42"/>
        <v/>
      </c>
      <c r="X166" s="118">
        <f t="shared" si="43"/>
        <v>-27772.282599999999</v>
      </c>
      <c r="Y166" s="118" t="str">
        <f t="shared" si="49"/>
        <v>SIM</v>
      </c>
      <c r="Z166" s="118">
        <f t="shared" si="45"/>
        <v>-27772.282599999999</v>
      </c>
      <c r="AA166" s="118">
        <f t="shared" si="46"/>
        <v>-27772.282599999999</v>
      </c>
      <c r="AB166" s="118">
        <f t="shared" si="47"/>
        <v>-27772.282599999999</v>
      </c>
    </row>
    <row r="167" spans="1:28" x14ac:dyDescent="0.25">
      <c r="A167" s="176" t="s">
        <v>276</v>
      </c>
      <c r="B167" s="51" t="s">
        <v>105</v>
      </c>
      <c r="C167" s="51" t="s">
        <v>69</v>
      </c>
      <c r="D167" s="51" t="s">
        <v>213</v>
      </c>
      <c r="E167" s="51" t="s">
        <v>250</v>
      </c>
      <c r="F167" s="52">
        <v>0.99999999999999989</v>
      </c>
      <c r="G167" s="53">
        <v>11509.7634</v>
      </c>
      <c r="H167" s="52">
        <v>0</v>
      </c>
      <c r="I167" s="53">
        <v>0</v>
      </c>
      <c r="J167" s="121">
        <v>4060131053</v>
      </c>
      <c r="K167" s="52">
        <f t="shared" si="33"/>
        <v>0</v>
      </c>
      <c r="L167" s="52">
        <f t="shared" si="35"/>
        <v>0</v>
      </c>
      <c r="M167" s="52">
        <f t="shared" si="36"/>
        <v>26.000000000000004</v>
      </c>
      <c r="N167" s="52">
        <f t="shared" si="34"/>
        <v>14</v>
      </c>
      <c r="O167" s="52">
        <f t="shared" si="37"/>
        <v>26.000000000000004</v>
      </c>
      <c r="P167" s="52">
        <f t="shared" si="38"/>
        <v>14</v>
      </c>
      <c r="Q167" s="52">
        <f t="shared" si="39"/>
        <v>0</v>
      </c>
      <c r="R167" s="52">
        <f t="shared" si="40"/>
        <v>0</v>
      </c>
      <c r="S167" s="52" t="str">
        <f t="shared" si="41"/>
        <v xml:space="preserve"> </v>
      </c>
      <c r="T167" s="52">
        <v>0.99999999999999989</v>
      </c>
      <c r="U167" s="53">
        <v>11509.7634</v>
      </c>
      <c r="V167" s="53">
        <v>11509.7637</v>
      </c>
      <c r="W167" s="176" t="str">
        <f t="shared" si="42"/>
        <v>NÃO</v>
      </c>
      <c r="X167" s="118">
        <f t="shared" si="43"/>
        <v>11509.763699999998</v>
      </c>
      <c r="Y167" s="118"/>
      <c r="Z167" s="118">
        <f t="shared" si="45"/>
        <v>11509.763699999998</v>
      </c>
      <c r="AA167" s="118">
        <f t="shared" si="46"/>
        <v>11509.763699999998</v>
      </c>
      <c r="AB167" s="118">
        <f t="shared" si="47"/>
        <v>11509.763699999998</v>
      </c>
    </row>
    <row r="168" spans="1:28" x14ac:dyDescent="0.25">
      <c r="A168" s="176" t="s">
        <v>276</v>
      </c>
      <c r="B168" s="51" t="s">
        <v>105</v>
      </c>
      <c r="C168" s="51" t="s">
        <v>69</v>
      </c>
      <c r="D168" s="51" t="s">
        <v>213</v>
      </c>
      <c r="E168" s="51" t="s">
        <v>261</v>
      </c>
      <c r="F168" s="52">
        <v>21</v>
      </c>
      <c r="G168" s="53">
        <v>186853.2162</v>
      </c>
      <c r="H168" s="52">
        <v>14</v>
      </c>
      <c r="I168" s="53">
        <v>126137.19</v>
      </c>
      <c r="J168" s="121">
        <v>4060131053</v>
      </c>
      <c r="K168" s="52">
        <f t="shared" si="33"/>
        <v>14</v>
      </c>
      <c r="L168" s="52">
        <f t="shared" si="35"/>
        <v>25.000000000000004</v>
      </c>
      <c r="M168" s="52">
        <f t="shared" si="36"/>
        <v>26.000000000000004</v>
      </c>
      <c r="N168" s="52">
        <f t="shared" si="34"/>
        <v>14</v>
      </c>
      <c r="O168" s="52">
        <f t="shared" si="37"/>
        <v>26.000000000000004</v>
      </c>
      <c r="P168" s="52">
        <f t="shared" si="38"/>
        <v>14</v>
      </c>
      <c r="Q168" s="52">
        <f t="shared" si="39"/>
        <v>26</v>
      </c>
      <c r="R168" s="52">
        <f t="shared" si="40"/>
        <v>0</v>
      </c>
      <c r="S168" s="52" t="str">
        <f t="shared" si="41"/>
        <v>não</v>
      </c>
      <c r="T168" s="52">
        <v>25.000000000000004</v>
      </c>
      <c r="U168" s="53">
        <v>222444.30480000001</v>
      </c>
      <c r="V168" s="53">
        <v>8897.7721999999994</v>
      </c>
      <c r="W168" s="176" t="str">
        <f t="shared" si="42"/>
        <v>NÃO</v>
      </c>
      <c r="X168" s="118">
        <f t="shared" si="43"/>
        <v>62284.405399999996</v>
      </c>
      <c r="Y168" s="118" t="str">
        <f t="shared" ref="Y168:Y210" si="50">IF(I168&gt;(H168*V168),"SIM","NÃO")</f>
        <v>SIM</v>
      </c>
      <c r="Z168" s="118">
        <f t="shared" si="45"/>
        <v>62284.405399999996</v>
      </c>
      <c r="AA168" s="118">
        <f t="shared" si="46"/>
        <v>62284.405399999996</v>
      </c>
      <c r="AB168" s="118">
        <f t="shared" si="47"/>
        <v>62284.405399999996</v>
      </c>
    </row>
    <row r="169" spans="1:28" x14ac:dyDescent="0.25">
      <c r="A169" s="176" t="s">
        <v>276</v>
      </c>
      <c r="B169" s="51" t="s">
        <v>105</v>
      </c>
      <c r="C169" s="51" t="s">
        <v>69</v>
      </c>
      <c r="D169" s="51" t="s">
        <v>214</v>
      </c>
      <c r="E169" s="51" t="s">
        <v>250</v>
      </c>
      <c r="F169" s="52">
        <v>4.5</v>
      </c>
      <c r="G169" s="53">
        <v>51793.936800000003</v>
      </c>
      <c r="H169" s="52">
        <v>10</v>
      </c>
      <c r="I169" s="53">
        <v>288253.89</v>
      </c>
      <c r="J169" s="121">
        <v>4060131054</v>
      </c>
      <c r="K169" s="52">
        <f t="shared" si="33"/>
        <v>10</v>
      </c>
      <c r="L169" s="52">
        <f t="shared" si="35"/>
        <v>5.5</v>
      </c>
      <c r="M169" s="52">
        <f t="shared" si="36"/>
        <v>104.99999999999999</v>
      </c>
      <c r="N169" s="52">
        <f t="shared" si="34"/>
        <v>217</v>
      </c>
      <c r="O169" s="52">
        <f t="shared" si="37"/>
        <v>104.99999999999999</v>
      </c>
      <c r="P169" s="52">
        <f t="shared" si="38"/>
        <v>217</v>
      </c>
      <c r="Q169" s="52">
        <f t="shared" si="39"/>
        <v>5</v>
      </c>
      <c r="R169" s="52">
        <f t="shared" si="40"/>
        <v>0</v>
      </c>
      <c r="S169" s="52" t="str">
        <f t="shared" si="41"/>
        <v>não</v>
      </c>
      <c r="T169" s="52">
        <v>5.5</v>
      </c>
      <c r="U169" s="53">
        <v>63303.700199999999</v>
      </c>
      <c r="V169" s="53">
        <v>11509.7637</v>
      </c>
      <c r="W169" s="176" t="str">
        <f t="shared" si="42"/>
        <v>SIM</v>
      </c>
      <c r="X169" s="118">
        <f t="shared" si="43"/>
        <v>-5754.8818499999998</v>
      </c>
      <c r="Y169" s="118" t="str">
        <f t="shared" si="50"/>
        <v>SIM</v>
      </c>
      <c r="Z169" s="118">
        <f t="shared" si="45"/>
        <v>-5754.8818499999998</v>
      </c>
      <c r="AA169" s="118">
        <f t="shared" si="46"/>
        <v>-63303.700349999999</v>
      </c>
      <c r="AB169" s="118">
        <f t="shared" si="47"/>
        <v>-63303.700349999999</v>
      </c>
    </row>
    <row r="170" spans="1:28" x14ac:dyDescent="0.25">
      <c r="A170" s="176" t="s">
        <v>276</v>
      </c>
      <c r="B170" s="51" t="s">
        <v>105</v>
      </c>
      <c r="C170" s="51" t="s">
        <v>69</v>
      </c>
      <c r="D170" s="51" t="s">
        <v>214</v>
      </c>
      <c r="E170" s="51" t="s">
        <v>261</v>
      </c>
      <c r="F170" s="52">
        <v>84.5</v>
      </c>
      <c r="G170" s="53">
        <v>751861.75080000004</v>
      </c>
      <c r="H170" s="52">
        <v>207</v>
      </c>
      <c r="I170" s="53">
        <v>1725857.65</v>
      </c>
      <c r="J170" s="121">
        <v>4060131054</v>
      </c>
      <c r="K170" s="52">
        <f t="shared" si="33"/>
        <v>207</v>
      </c>
      <c r="L170" s="52">
        <f t="shared" si="35"/>
        <v>99.499999999999986</v>
      </c>
      <c r="M170" s="52">
        <f t="shared" si="36"/>
        <v>104.99999999999999</v>
      </c>
      <c r="N170" s="52">
        <f t="shared" si="34"/>
        <v>217</v>
      </c>
      <c r="O170" s="52">
        <f t="shared" si="37"/>
        <v>99.999999999999986</v>
      </c>
      <c r="P170" s="52">
        <f t="shared" si="38"/>
        <v>207</v>
      </c>
      <c r="Q170" s="52">
        <f t="shared" si="39"/>
        <v>100</v>
      </c>
      <c r="R170" s="52">
        <f t="shared" si="40"/>
        <v>0</v>
      </c>
      <c r="S170" s="52" t="str">
        <f t="shared" si="41"/>
        <v>não</v>
      </c>
      <c r="T170" s="52">
        <v>99.499999999999986</v>
      </c>
      <c r="U170" s="53">
        <v>885328.33380000002</v>
      </c>
      <c r="V170" s="53">
        <v>8897.7721999999994</v>
      </c>
      <c r="W170" s="176" t="str">
        <f t="shared" si="42"/>
        <v>SIM</v>
      </c>
      <c r="X170" s="118">
        <f t="shared" si="43"/>
        <v>-137915.46909999999</v>
      </c>
      <c r="Y170" s="118" t="str">
        <f t="shared" si="50"/>
        <v>NÃO</v>
      </c>
      <c r="Z170" s="118">
        <f t="shared" si="45"/>
        <v>-129230.8868357488</v>
      </c>
      <c r="AA170" s="118">
        <f t="shared" si="46"/>
        <v>-1089977.0944999999</v>
      </c>
      <c r="AB170" s="118">
        <f t="shared" si="47"/>
        <v>-1021340.8798309179</v>
      </c>
    </row>
    <row r="171" spans="1:28" x14ac:dyDescent="0.25">
      <c r="A171" s="176" t="s">
        <v>276</v>
      </c>
      <c r="B171" s="51" t="s">
        <v>105</v>
      </c>
      <c r="C171" s="51" t="s">
        <v>69</v>
      </c>
      <c r="D171" s="51" t="s">
        <v>214</v>
      </c>
      <c r="E171" s="51" t="s">
        <v>254</v>
      </c>
      <c r="F171" s="52">
        <v>0</v>
      </c>
      <c r="G171" s="53">
        <v>0</v>
      </c>
      <c r="H171" s="52">
        <v>2</v>
      </c>
      <c r="I171" s="53">
        <v>77030.649999999994</v>
      </c>
      <c r="J171" s="121">
        <v>4060131054</v>
      </c>
      <c r="K171" s="52">
        <f t="shared" si="33"/>
        <v>0</v>
      </c>
      <c r="L171" s="52">
        <f t="shared" si="35"/>
        <v>0</v>
      </c>
      <c r="M171" s="52">
        <f t="shared" si="36"/>
        <v>104.99999999999999</v>
      </c>
      <c r="N171" s="52">
        <f t="shared" si="34"/>
        <v>217</v>
      </c>
      <c r="O171" s="52">
        <f t="shared" si="37"/>
        <v>-1.4210854715202004E-14</v>
      </c>
      <c r="P171" s="52">
        <f t="shared" si="38"/>
        <v>0</v>
      </c>
      <c r="Q171" s="52">
        <f t="shared" si="39"/>
        <v>0</v>
      </c>
      <c r="R171" s="52">
        <f t="shared" si="40"/>
        <v>0</v>
      </c>
      <c r="S171" s="52" t="str">
        <f t="shared" si="41"/>
        <v xml:space="preserve"> </v>
      </c>
      <c r="T171" s="52">
        <v>0</v>
      </c>
      <c r="U171" s="53">
        <v>0</v>
      </c>
      <c r="V171" s="53">
        <v>13886.141299999999</v>
      </c>
      <c r="W171" s="176" t="str">
        <f t="shared" si="42"/>
        <v/>
      </c>
      <c r="X171" s="118">
        <f t="shared" si="43"/>
        <v>-27772.282599999999</v>
      </c>
      <c r="Y171" s="118" t="str">
        <f t="shared" si="50"/>
        <v>SIM</v>
      </c>
      <c r="Z171" s="118">
        <f t="shared" si="45"/>
        <v>-27772.282599999999</v>
      </c>
      <c r="AA171" s="118">
        <f t="shared" si="46"/>
        <v>-27772.282599999999</v>
      </c>
      <c r="AB171" s="118">
        <f t="shared" si="47"/>
        <v>-27772.282599999999</v>
      </c>
    </row>
    <row r="172" spans="1:28" x14ac:dyDescent="0.25">
      <c r="A172" s="176" t="s">
        <v>276</v>
      </c>
      <c r="B172" s="51" t="s">
        <v>105</v>
      </c>
      <c r="C172" s="51" t="s">
        <v>69</v>
      </c>
      <c r="D172" s="51" t="s">
        <v>215</v>
      </c>
      <c r="E172" s="51" t="s">
        <v>250</v>
      </c>
      <c r="F172" s="52">
        <v>1.5</v>
      </c>
      <c r="G172" s="53">
        <v>17264.645400000001</v>
      </c>
      <c r="H172" s="52">
        <v>4</v>
      </c>
      <c r="I172" s="53">
        <v>42031.71</v>
      </c>
      <c r="J172" s="121">
        <v>4060131055</v>
      </c>
      <c r="K172" s="52">
        <f t="shared" si="33"/>
        <v>4</v>
      </c>
      <c r="L172" s="52">
        <f t="shared" si="35"/>
        <v>1.9999999999999998</v>
      </c>
      <c r="M172" s="52">
        <f t="shared" si="36"/>
        <v>32.499999999999993</v>
      </c>
      <c r="N172" s="52">
        <f t="shared" si="34"/>
        <v>27</v>
      </c>
      <c r="O172" s="52">
        <f t="shared" si="37"/>
        <v>32.499999999999993</v>
      </c>
      <c r="P172" s="52">
        <f t="shared" si="38"/>
        <v>27</v>
      </c>
      <c r="Q172" s="52">
        <f t="shared" si="39"/>
        <v>5</v>
      </c>
      <c r="R172" s="52">
        <f t="shared" si="40"/>
        <v>0</v>
      </c>
      <c r="S172" s="52" t="str">
        <f t="shared" si="41"/>
        <v>não</v>
      </c>
      <c r="T172" s="52">
        <v>1.9999999999999998</v>
      </c>
      <c r="U172" s="53">
        <v>23019.527399999999</v>
      </c>
      <c r="V172" s="53">
        <v>11509.7637</v>
      </c>
      <c r="W172" s="176" t="str">
        <f t="shared" si="42"/>
        <v>NÃO</v>
      </c>
      <c r="X172" s="118">
        <f t="shared" si="43"/>
        <v>-28774.409249999997</v>
      </c>
      <c r="Y172" s="118" t="str">
        <f t="shared" si="50"/>
        <v>NÃO</v>
      </c>
      <c r="Z172" s="118">
        <f t="shared" si="45"/>
        <v>-26269.818749999999</v>
      </c>
      <c r="AA172" s="118">
        <f t="shared" si="46"/>
        <v>-28774.409249999997</v>
      </c>
      <c r="AB172" s="118">
        <f t="shared" si="47"/>
        <v>-26269.818749999999</v>
      </c>
    </row>
    <row r="173" spans="1:28" x14ac:dyDescent="0.25">
      <c r="A173" s="176" t="s">
        <v>276</v>
      </c>
      <c r="B173" s="51" t="s">
        <v>105</v>
      </c>
      <c r="C173" s="51" t="s">
        <v>69</v>
      </c>
      <c r="D173" s="51" t="s">
        <v>215</v>
      </c>
      <c r="E173" s="51" t="s">
        <v>261</v>
      </c>
      <c r="F173" s="52">
        <v>25.999999999999996</v>
      </c>
      <c r="G173" s="53">
        <v>231342.07740000001</v>
      </c>
      <c r="H173" s="52">
        <v>23</v>
      </c>
      <c r="I173" s="53">
        <v>184753.02</v>
      </c>
      <c r="J173" s="121">
        <v>4060131055</v>
      </c>
      <c r="K173" s="52">
        <f t="shared" si="33"/>
        <v>23</v>
      </c>
      <c r="L173" s="52">
        <f t="shared" si="35"/>
        <v>30.499999999999996</v>
      </c>
      <c r="M173" s="52">
        <f t="shared" si="36"/>
        <v>32.499999999999993</v>
      </c>
      <c r="N173" s="52">
        <f t="shared" si="34"/>
        <v>27</v>
      </c>
      <c r="O173" s="52">
        <f t="shared" si="37"/>
        <v>27.499999999999993</v>
      </c>
      <c r="P173" s="52">
        <f t="shared" si="38"/>
        <v>23</v>
      </c>
      <c r="Q173" s="52">
        <f t="shared" si="39"/>
        <v>28</v>
      </c>
      <c r="R173" s="52">
        <f t="shared" si="40"/>
        <v>0</v>
      </c>
      <c r="S173" s="52" t="str">
        <f t="shared" si="41"/>
        <v>não</v>
      </c>
      <c r="T173" s="52">
        <v>30.499999999999996</v>
      </c>
      <c r="U173" s="53">
        <v>271382.05200000003</v>
      </c>
      <c r="V173" s="53">
        <v>8897.7721999999994</v>
      </c>
      <c r="W173" s="176" t="str">
        <f t="shared" si="42"/>
        <v>NÃO</v>
      </c>
      <c r="X173" s="118">
        <f t="shared" si="43"/>
        <v>26693.316599999966</v>
      </c>
      <c r="Y173" s="118" t="str">
        <f t="shared" si="50"/>
        <v>NÃO</v>
      </c>
      <c r="Z173" s="118">
        <f t="shared" si="45"/>
        <v>26693.316599999966</v>
      </c>
      <c r="AA173" s="118">
        <f t="shared" si="46"/>
        <v>26693.316599999966</v>
      </c>
      <c r="AB173" s="118">
        <f t="shared" si="47"/>
        <v>26693.316599999966</v>
      </c>
    </row>
    <row r="174" spans="1:28" x14ac:dyDescent="0.25">
      <c r="A174" s="176" t="s">
        <v>276</v>
      </c>
      <c r="B174" s="51" t="s">
        <v>105</v>
      </c>
      <c r="C174" s="51" t="s">
        <v>69</v>
      </c>
      <c r="D174" s="51" t="s">
        <v>216</v>
      </c>
      <c r="E174" s="51" t="s">
        <v>250</v>
      </c>
      <c r="F174" s="52">
        <v>1.9999999999999998</v>
      </c>
      <c r="G174" s="53">
        <v>23019.527399999999</v>
      </c>
      <c r="H174" s="52">
        <v>7</v>
      </c>
      <c r="I174" s="53">
        <v>190358.3</v>
      </c>
      <c r="J174" s="121">
        <v>4060131056</v>
      </c>
      <c r="K174" s="52">
        <f t="shared" si="33"/>
        <v>7</v>
      </c>
      <c r="L174" s="52">
        <f t="shared" si="35"/>
        <v>2.5</v>
      </c>
      <c r="M174" s="52">
        <f t="shared" si="36"/>
        <v>47</v>
      </c>
      <c r="N174" s="52">
        <f t="shared" si="34"/>
        <v>49</v>
      </c>
      <c r="O174" s="52">
        <f t="shared" si="37"/>
        <v>47</v>
      </c>
      <c r="P174" s="52">
        <f t="shared" si="38"/>
        <v>49</v>
      </c>
      <c r="Q174" s="52">
        <f t="shared" si="39"/>
        <v>7</v>
      </c>
      <c r="R174" s="52">
        <f t="shared" si="40"/>
        <v>0</v>
      </c>
      <c r="S174" s="52" t="str">
        <f t="shared" si="41"/>
        <v>não</v>
      </c>
      <c r="T174" s="52">
        <v>2.5</v>
      </c>
      <c r="U174" s="53">
        <v>28774.4094</v>
      </c>
      <c r="V174" s="53">
        <v>11509.7637</v>
      </c>
      <c r="W174" s="176" t="str">
        <f t="shared" si="42"/>
        <v>NÃO</v>
      </c>
      <c r="X174" s="118">
        <f t="shared" si="43"/>
        <v>-57548.818499999994</v>
      </c>
      <c r="Y174" s="118" t="str">
        <f t="shared" si="50"/>
        <v>SIM</v>
      </c>
      <c r="Z174" s="118">
        <f t="shared" si="45"/>
        <v>-57548.818499999994</v>
      </c>
      <c r="AA174" s="118">
        <f t="shared" si="46"/>
        <v>-57548.818499999994</v>
      </c>
      <c r="AB174" s="118">
        <f t="shared" si="47"/>
        <v>-57548.818499999994</v>
      </c>
    </row>
    <row r="175" spans="1:28" x14ac:dyDescent="0.25">
      <c r="A175" s="176" t="s">
        <v>276</v>
      </c>
      <c r="B175" s="51" t="s">
        <v>105</v>
      </c>
      <c r="C175" s="51" t="s">
        <v>69</v>
      </c>
      <c r="D175" s="51" t="s">
        <v>216</v>
      </c>
      <c r="E175" s="51" t="s">
        <v>261</v>
      </c>
      <c r="F175" s="52">
        <v>38</v>
      </c>
      <c r="G175" s="53">
        <v>338115.34379999997</v>
      </c>
      <c r="H175" s="52">
        <v>42</v>
      </c>
      <c r="I175" s="53">
        <v>373509.67</v>
      </c>
      <c r="J175" s="121">
        <v>4060131056</v>
      </c>
      <c r="K175" s="52">
        <f t="shared" si="33"/>
        <v>42</v>
      </c>
      <c r="L175" s="52">
        <f t="shared" si="35"/>
        <v>44.5</v>
      </c>
      <c r="M175" s="52">
        <f t="shared" si="36"/>
        <v>47</v>
      </c>
      <c r="N175" s="52">
        <f t="shared" si="34"/>
        <v>49</v>
      </c>
      <c r="O175" s="52">
        <f t="shared" si="37"/>
        <v>40</v>
      </c>
      <c r="P175" s="52">
        <f t="shared" si="38"/>
        <v>42</v>
      </c>
      <c r="Q175" s="52">
        <f t="shared" si="39"/>
        <v>40</v>
      </c>
      <c r="R175" s="52">
        <f t="shared" si="40"/>
        <v>0</v>
      </c>
      <c r="S175" s="52" t="str">
        <f t="shared" si="41"/>
        <v>não</v>
      </c>
      <c r="T175" s="52">
        <v>44.5</v>
      </c>
      <c r="U175" s="53">
        <v>395950.86300000001</v>
      </c>
      <c r="V175" s="53">
        <v>8897.7721999999994</v>
      </c>
      <c r="W175" s="176" t="str">
        <f t="shared" si="42"/>
        <v>SIM</v>
      </c>
      <c r="X175" s="118">
        <f t="shared" si="43"/>
        <v>-17795.544399999999</v>
      </c>
      <c r="Y175" s="118" t="str">
        <f t="shared" si="50"/>
        <v>NÃO</v>
      </c>
      <c r="Z175" s="118">
        <f t="shared" si="45"/>
        <v>-17786.17476190476</v>
      </c>
      <c r="AA175" s="118">
        <f t="shared" si="46"/>
        <v>-35591.088799999998</v>
      </c>
      <c r="AB175" s="118">
        <f t="shared" si="47"/>
        <v>-35572.34952380952</v>
      </c>
    </row>
    <row r="176" spans="1:28" s="123" customFormat="1" x14ac:dyDescent="0.25">
      <c r="A176" s="176" t="s">
        <v>276</v>
      </c>
      <c r="B176" s="51" t="s">
        <v>117</v>
      </c>
      <c r="C176" s="51" t="s">
        <v>51</v>
      </c>
      <c r="D176" s="51" t="s">
        <v>206</v>
      </c>
      <c r="E176" s="51" t="s">
        <v>250</v>
      </c>
      <c r="F176" s="52">
        <v>0</v>
      </c>
      <c r="G176" s="53">
        <v>0</v>
      </c>
      <c r="H176" s="52">
        <v>1</v>
      </c>
      <c r="I176" s="53">
        <v>14207.11</v>
      </c>
      <c r="J176" s="121">
        <v>4060131057</v>
      </c>
      <c r="K176" s="52">
        <f t="shared" si="33"/>
        <v>0</v>
      </c>
      <c r="L176" s="52">
        <f t="shared" si="35"/>
        <v>0</v>
      </c>
      <c r="M176" s="52">
        <f t="shared" si="36"/>
        <v>78</v>
      </c>
      <c r="N176" s="52">
        <f t="shared" si="34"/>
        <v>88</v>
      </c>
      <c r="O176" s="52">
        <f t="shared" si="37"/>
        <v>78</v>
      </c>
      <c r="P176" s="52">
        <f t="shared" si="38"/>
        <v>88</v>
      </c>
      <c r="Q176" s="52">
        <f t="shared" si="39"/>
        <v>0</v>
      </c>
      <c r="R176" s="52">
        <f t="shared" si="40"/>
        <v>0</v>
      </c>
      <c r="S176" s="52" t="str">
        <f t="shared" si="41"/>
        <v xml:space="preserve"> </v>
      </c>
      <c r="T176" s="52">
        <v>0</v>
      </c>
      <c r="U176" s="53">
        <v>0</v>
      </c>
      <c r="V176" s="53">
        <v>11509.7637</v>
      </c>
      <c r="W176" s="176" t="str">
        <f t="shared" si="42"/>
        <v/>
      </c>
      <c r="X176" s="118">
        <f t="shared" si="43"/>
        <v>-11509.7637</v>
      </c>
      <c r="Y176" s="118" t="str">
        <f t="shared" si="50"/>
        <v>SIM</v>
      </c>
      <c r="Z176" s="118">
        <f t="shared" si="45"/>
        <v>-11509.7637</v>
      </c>
      <c r="AA176" s="118">
        <f t="shared" si="46"/>
        <v>-11509.7637</v>
      </c>
      <c r="AB176" s="118">
        <f t="shared" si="47"/>
        <v>-11509.7637</v>
      </c>
    </row>
    <row r="177" spans="1:28" s="123" customFormat="1" x14ac:dyDescent="0.25">
      <c r="A177" s="176" t="s">
        <v>276</v>
      </c>
      <c r="B177" s="51" t="s">
        <v>117</v>
      </c>
      <c r="C177" s="51" t="s">
        <v>51</v>
      </c>
      <c r="D177" s="51" t="s">
        <v>206</v>
      </c>
      <c r="E177" s="51" t="s">
        <v>261</v>
      </c>
      <c r="F177" s="52">
        <v>0</v>
      </c>
      <c r="G177" s="53">
        <v>0</v>
      </c>
      <c r="H177" s="52">
        <v>1</v>
      </c>
      <c r="I177" s="53">
        <v>9781.7999999999993</v>
      </c>
      <c r="J177" s="121">
        <v>4060131057</v>
      </c>
      <c r="K177" s="52">
        <f t="shared" si="33"/>
        <v>0</v>
      </c>
      <c r="L177" s="52">
        <f t="shared" si="35"/>
        <v>0</v>
      </c>
      <c r="M177" s="52">
        <f t="shared" si="36"/>
        <v>78</v>
      </c>
      <c r="N177" s="52">
        <f t="shared" si="34"/>
        <v>88</v>
      </c>
      <c r="O177" s="52">
        <f t="shared" si="37"/>
        <v>78</v>
      </c>
      <c r="P177" s="52">
        <f t="shared" si="38"/>
        <v>88</v>
      </c>
      <c r="Q177" s="52">
        <f t="shared" si="39"/>
        <v>0</v>
      </c>
      <c r="R177" s="52">
        <f t="shared" si="40"/>
        <v>0</v>
      </c>
      <c r="S177" s="52" t="str">
        <f t="shared" si="41"/>
        <v xml:space="preserve"> </v>
      </c>
      <c r="T177" s="52">
        <v>0</v>
      </c>
      <c r="U177" s="53">
        <v>0</v>
      </c>
      <c r="V177" s="53">
        <v>8897.7721999999994</v>
      </c>
      <c r="W177" s="176" t="str">
        <f t="shared" si="42"/>
        <v/>
      </c>
      <c r="X177" s="118">
        <f t="shared" si="43"/>
        <v>-8897.7721999999994</v>
      </c>
      <c r="Y177" s="118" t="str">
        <f t="shared" si="50"/>
        <v>SIM</v>
      </c>
      <c r="Z177" s="118">
        <f t="shared" si="45"/>
        <v>-8897.7721999999994</v>
      </c>
      <c r="AA177" s="118">
        <f t="shared" si="46"/>
        <v>-8897.7721999999994</v>
      </c>
      <c r="AB177" s="118">
        <f t="shared" si="47"/>
        <v>-8897.7721999999994</v>
      </c>
    </row>
    <row r="178" spans="1:28" s="123" customFormat="1" x14ac:dyDescent="0.25">
      <c r="A178" s="176" t="s">
        <v>276</v>
      </c>
      <c r="B178" s="51" t="s">
        <v>117</v>
      </c>
      <c r="C178" s="51" t="s">
        <v>51</v>
      </c>
      <c r="D178" s="51" t="s">
        <v>206</v>
      </c>
      <c r="E178" s="51" t="s">
        <v>262</v>
      </c>
      <c r="F178" s="52">
        <v>50.499999999999993</v>
      </c>
      <c r="G178" s="53">
        <v>417739.12079999998</v>
      </c>
      <c r="H178" s="52">
        <v>80</v>
      </c>
      <c r="I178" s="53">
        <v>626251.93999999994</v>
      </c>
      <c r="J178" s="121">
        <v>4060131057</v>
      </c>
      <c r="K178" s="52">
        <f t="shared" si="33"/>
        <v>80</v>
      </c>
      <c r="L178" s="52">
        <f t="shared" si="35"/>
        <v>59.000000000000007</v>
      </c>
      <c r="M178" s="52">
        <f t="shared" si="36"/>
        <v>78</v>
      </c>
      <c r="N178" s="52">
        <f t="shared" si="34"/>
        <v>88</v>
      </c>
      <c r="O178" s="52">
        <f t="shared" si="37"/>
        <v>78</v>
      </c>
      <c r="P178" s="52">
        <f t="shared" si="38"/>
        <v>88</v>
      </c>
      <c r="Q178" s="52">
        <f t="shared" si="39"/>
        <v>71</v>
      </c>
      <c r="R178" s="52">
        <f t="shared" si="40"/>
        <v>0</v>
      </c>
      <c r="S178" s="52" t="str">
        <f t="shared" si="41"/>
        <v>não</v>
      </c>
      <c r="T178" s="52">
        <v>59.000000000000007</v>
      </c>
      <c r="U178" s="53">
        <v>488051.64600000001</v>
      </c>
      <c r="V178" s="53">
        <v>8272.0617999999995</v>
      </c>
      <c r="W178" s="176" t="str">
        <f t="shared" si="42"/>
        <v>SIM</v>
      </c>
      <c r="X178" s="118">
        <f t="shared" si="43"/>
        <v>-169577.26690000005</v>
      </c>
      <c r="Y178" s="118" t="str">
        <f t="shared" si="50"/>
        <v>NÃO</v>
      </c>
      <c r="Z178" s="118">
        <f t="shared" si="45"/>
        <v>-160477.05962500005</v>
      </c>
      <c r="AA178" s="118">
        <f t="shared" si="46"/>
        <v>-244025.82310000004</v>
      </c>
      <c r="AB178" s="118">
        <f t="shared" si="47"/>
        <v>-230930.40287500003</v>
      </c>
    </row>
    <row r="179" spans="1:28" s="123" customFormat="1" x14ac:dyDescent="0.25">
      <c r="A179" s="176" t="s">
        <v>276</v>
      </c>
      <c r="B179" s="51" t="s">
        <v>117</v>
      </c>
      <c r="C179" s="51" t="s">
        <v>51</v>
      </c>
      <c r="D179" s="51" t="s">
        <v>206</v>
      </c>
      <c r="E179" s="51" t="s">
        <v>254</v>
      </c>
      <c r="F179" s="52">
        <v>15.999999999999998</v>
      </c>
      <c r="G179" s="53">
        <v>222178.26060000001</v>
      </c>
      <c r="H179" s="52">
        <v>8</v>
      </c>
      <c r="I179" s="53">
        <v>168919.56</v>
      </c>
      <c r="J179" s="121">
        <v>4060131057</v>
      </c>
      <c r="K179" s="52">
        <f t="shared" si="33"/>
        <v>8</v>
      </c>
      <c r="L179" s="52">
        <f t="shared" si="35"/>
        <v>19</v>
      </c>
      <c r="M179" s="52">
        <f t="shared" si="36"/>
        <v>78</v>
      </c>
      <c r="N179" s="52">
        <f t="shared" si="34"/>
        <v>88</v>
      </c>
      <c r="O179" s="52">
        <f t="shared" si="37"/>
        <v>7</v>
      </c>
      <c r="P179" s="52">
        <f t="shared" si="38"/>
        <v>8</v>
      </c>
      <c r="Q179" s="52">
        <f t="shared" si="39"/>
        <v>7</v>
      </c>
      <c r="R179" s="52">
        <f t="shared" si="40"/>
        <v>1</v>
      </c>
      <c r="S179" s="52" t="str">
        <f t="shared" si="41"/>
        <v>sim</v>
      </c>
      <c r="T179" s="52">
        <v>19</v>
      </c>
      <c r="U179" s="53">
        <v>263836.68479999999</v>
      </c>
      <c r="V179" s="53">
        <v>13886.141299999999</v>
      </c>
      <c r="W179" s="176" t="str">
        <f t="shared" si="42"/>
        <v>SIM</v>
      </c>
      <c r="X179" s="118">
        <f t="shared" si="43"/>
        <v>124975.27169999997</v>
      </c>
      <c r="Y179" s="118" t="str">
        <f t="shared" si="50"/>
        <v>SIM</v>
      </c>
      <c r="Z179" s="118">
        <f t="shared" si="45"/>
        <v>124975.27169999997</v>
      </c>
      <c r="AA179" s="118">
        <f t="shared" si="46"/>
        <v>111089.13039999997</v>
      </c>
      <c r="AB179" s="118">
        <f t="shared" si="47"/>
        <v>111089.13039999997</v>
      </c>
    </row>
    <row r="180" spans="1:28" s="123" customFormat="1" x14ac:dyDescent="0.25">
      <c r="A180" s="176" t="s">
        <v>276</v>
      </c>
      <c r="B180" s="51" t="s">
        <v>117</v>
      </c>
      <c r="C180" s="51" t="s">
        <v>51</v>
      </c>
      <c r="D180" s="51" t="s">
        <v>206</v>
      </c>
      <c r="E180" s="51" t="s">
        <v>256</v>
      </c>
      <c r="F180" s="52">
        <v>0</v>
      </c>
      <c r="G180" s="53">
        <v>0</v>
      </c>
      <c r="H180" s="52">
        <v>1</v>
      </c>
      <c r="I180" s="53">
        <v>9344.7900000000009</v>
      </c>
      <c r="J180" s="121">
        <v>4060131057</v>
      </c>
      <c r="K180" s="52">
        <f t="shared" si="33"/>
        <v>0</v>
      </c>
      <c r="L180" s="52">
        <f t="shared" si="35"/>
        <v>0</v>
      </c>
      <c r="M180" s="52">
        <f t="shared" si="36"/>
        <v>78</v>
      </c>
      <c r="N180" s="52">
        <f t="shared" si="34"/>
        <v>88</v>
      </c>
      <c r="O180" s="52">
        <f t="shared" si="37"/>
        <v>0</v>
      </c>
      <c r="P180" s="52">
        <f t="shared" si="38"/>
        <v>0</v>
      </c>
      <c r="Q180" s="52">
        <f t="shared" si="39"/>
        <v>0</v>
      </c>
      <c r="R180" s="52">
        <f t="shared" si="40"/>
        <v>0</v>
      </c>
      <c r="S180" s="52" t="str">
        <f t="shared" si="41"/>
        <v xml:space="preserve"> </v>
      </c>
      <c r="T180" s="52">
        <v>0</v>
      </c>
      <c r="U180" s="53">
        <v>0</v>
      </c>
      <c r="V180" s="53">
        <v>9181.6762999999992</v>
      </c>
      <c r="W180" s="176" t="str">
        <f t="shared" si="42"/>
        <v/>
      </c>
      <c r="X180" s="118">
        <f t="shared" si="43"/>
        <v>-9181.6762999999992</v>
      </c>
      <c r="Y180" s="118" t="str">
        <f t="shared" si="50"/>
        <v>SIM</v>
      </c>
      <c r="Z180" s="118">
        <f t="shared" si="45"/>
        <v>-9181.6762999999992</v>
      </c>
      <c r="AA180" s="118">
        <f t="shared" si="46"/>
        <v>-9181.6762999999992</v>
      </c>
      <c r="AB180" s="118">
        <f t="shared" si="47"/>
        <v>-9181.6762999999992</v>
      </c>
    </row>
    <row r="181" spans="1:28" x14ac:dyDescent="0.25">
      <c r="A181" s="176" t="s">
        <v>276</v>
      </c>
      <c r="B181" s="51" t="s">
        <v>117</v>
      </c>
      <c r="C181" s="51" t="s">
        <v>51</v>
      </c>
      <c r="D181" s="51" t="s">
        <v>207</v>
      </c>
      <c r="E181" s="51" t="s">
        <v>250</v>
      </c>
      <c r="F181" s="52">
        <v>0</v>
      </c>
      <c r="G181" s="53">
        <v>0</v>
      </c>
      <c r="H181" s="52">
        <v>2</v>
      </c>
      <c r="I181" s="53">
        <v>15517.53</v>
      </c>
      <c r="J181" s="121">
        <v>4060131058</v>
      </c>
      <c r="K181" s="52">
        <f t="shared" si="33"/>
        <v>0</v>
      </c>
      <c r="L181" s="52">
        <f t="shared" si="35"/>
        <v>0</v>
      </c>
      <c r="M181" s="52">
        <f t="shared" si="36"/>
        <v>58</v>
      </c>
      <c r="N181" s="52">
        <f t="shared" si="34"/>
        <v>36</v>
      </c>
      <c r="O181" s="52">
        <f t="shared" si="37"/>
        <v>58</v>
      </c>
      <c r="P181" s="52">
        <f t="shared" si="38"/>
        <v>36</v>
      </c>
      <c r="Q181" s="52">
        <f t="shared" si="39"/>
        <v>0</v>
      </c>
      <c r="R181" s="52">
        <f t="shared" si="40"/>
        <v>0</v>
      </c>
      <c r="S181" s="52" t="str">
        <f t="shared" si="41"/>
        <v xml:space="preserve"> </v>
      </c>
      <c r="T181" s="52">
        <v>0</v>
      </c>
      <c r="U181" s="53">
        <v>0</v>
      </c>
      <c r="V181" s="53">
        <v>11509.7637</v>
      </c>
      <c r="W181" s="176" t="str">
        <f t="shared" si="42"/>
        <v/>
      </c>
      <c r="X181" s="118">
        <f t="shared" si="43"/>
        <v>-23019.527399999999</v>
      </c>
      <c r="Y181" s="118" t="str">
        <f t="shared" si="50"/>
        <v>NÃO</v>
      </c>
      <c r="Z181" s="118">
        <f t="shared" si="45"/>
        <v>-15517.53</v>
      </c>
      <c r="AA181" s="118">
        <f t="shared" si="46"/>
        <v>-23019.527399999999</v>
      </c>
      <c r="AB181" s="118">
        <f t="shared" si="47"/>
        <v>-15517.53</v>
      </c>
    </row>
    <row r="182" spans="1:28" x14ac:dyDescent="0.25">
      <c r="A182" s="176" t="s">
        <v>276</v>
      </c>
      <c r="B182" s="51" t="s">
        <v>117</v>
      </c>
      <c r="C182" s="51" t="s">
        <v>51</v>
      </c>
      <c r="D182" s="51" t="s">
        <v>207</v>
      </c>
      <c r="E182" s="51" t="s">
        <v>262</v>
      </c>
      <c r="F182" s="52">
        <v>37</v>
      </c>
      <c r="G182" s="53">
        <v>306066.2868</v>
      </c>
      <c r="H182" s="52">
        <v>30</v>
      </c>
      <c r="I182" s="53">
        <v>261539.66</v>
      </c>
      <c r="J182" s="121">
        <v>4060131058</v>
      </c>
      <c r="K182" s="52">
        <f t="shared" si="33"/>
        <v>30</v>
      </c>
      <c r="L182" s="52">
        <f t="shared" si="35"/>
        <v>44</v>
      </c>
      <c r="M182" s="52">
        <f t="shared" si="36"/>
        <v>58</v>
      </c>
      <c r="N182" s="52">
        <f t="shared" si="34"/>
        <v>36</v>
      </c>
      <c r="O182" s="52">
        <f t="shared" si="37"/>
        <v>58</v>
      </c>
      <c r="P182" s="52">
        <f t="shared" si="38"/>
        <v>36</v>
      </c>
      <c r="Q182" s="52">
        <f t="shared" si="39"/>
        <v>48</v>
      </c>
      <c r="R182" s="52">
        <f t="shared" si="40"/>
        <v>0</v>
      </c>
      <c r="S182" s="52" t="str">
        <f t="shared" si="41"/>
        <v>não</v>
      </c>
      <c r="T182" s="52">
        <v>44</v>
      </c>
      <c r="U182" s="53">
        <v>363970.71899999998</v>
      </c>
      <c r="V182" s="53">
        <v>8272.0617999999995</v>
      </c>
      <c r="W182" s="176" t="str">
        <f t="shared" si="42"/>
        <v>NÃO</v>
      </c>
      <c r="X182" s="118">
        <f t="shared" si="43"/>
        <v>57904.4326</v>
      </c>
      <c r="Y182" s="118" t="str">
        <f t="shared" si="50"/>
        <v>SIM</v>
      </c>
      <c r="Z182" s="118">
        <f t="shared" si="45"/>
        <v>57904.4326</v>
      </c>
      <c r="AA182" s="118">
        <f t="shared" si="46"/>
        <v>57904.4326</v>
      </c>
      <c r="AB182" s="118">
        <f t="shared" si="47"/>
        <v>57904.4326</v>
      </c>
    </row>
    <row r="183" spans="1:28" ht="15.75" thickBot="1" x14ac:dyDescent="0.3">
      <c r="A183" s="177" t="s">
        <v>276</v>
      </c>
      <c r="B183" s="144" t="s">
        <v>117</v>
      </c>
      <c r="C183" s="144" t="s">
        <v>51</v>
      </c>
      <c r="D183" s="144" t="s">
        <v>207</v>
      </c>
      <c r="E183" s="144" t="s">
        <v>254</v>
      </c>
      <c r="F183" s="145">
        <v>12</v>
      </c>
      <c r="G183" s="146">
        <v>166633.69560000001</v>
      </c>
      <c r="H183" s="145">
        <v>6</v>
      </c>
      <c r="I183" s="146">
        <v>110227.28</v>
      </c>
      <c r="J183" s="121">
        <v>4060131058</v>
      </c>
      <c r="K183" s="52">
        <f t="shared" si="33"/>
        <v>6</v>
      </c>
      <c r="L183" s="52">
        <f t="shared" si="35"/>
        <v>14.000000000000002</v>
      </c>
      <c r="M183" s="52">
        <f t="shared" si="36"/>
        <v>58</v>
      </c>
      <c r="N183" s="52">
        <f t="shared" si="34"/>
        <v>36</v>
      </c>
      <c r="O183" s="52">
        <f t="shared" si="37"/>
        <v>10</v>
      </c>
      <c r="P183" s="52">
        <f t="shared" si="38"/>
        <v>6</v>
      </c>
      <c r="Q183" s="145">
        <f t="shared" si="39"/>
        <v>10</v>
      </c>
      <c r="R183" s="52">
        <f t="shared" si="40"/>
        <v>0</v>
      </c>
      <c r="S183" s="52" t="str">
        <f t="shared" si="41"/>
        <v>sim</v>
      </c>
      <c r="T183" s="52">
        <v>14.000000000000002</v>
      </c>
      <c r="U183" s="53">
        <v>194405.97839999999</v>
      </c>
      <c r="V183" s="146">
        <v>13886.141299999999</v>
      </c>
      <c r="W183" s="177" t="str">
        <f t="shared" si="42"/>
        <v>NÃO</v>
      </c>
      <c r="X183" s="118">
        <f t="shared" si="43"/>
        <v>83316.847799999989</v>
      </c>
      <c r="Y183" s="178" t="str">
        <f t="shared" si="50"/>
        <v>SIM</v>
      </c>
      <c r="Z183" s="178">
        <f t="shared" si="45"/>
        <v>83316.847799999989</v>
      </c>
      <c r="AA183" s="118">
        <f t="shared" si="46"/>
        <v>83316.847799999989</v>
      </c>
      <c r="AB183" s="118">
        <f t="shared" si="47"/>
        <v>83316.847799999989</v>
      </c>
    </row>
    <row r="184" spans="1:28" x14ac:dyDescent="0.25">
      <c r="A184" s="179" t="s">
        <v>276</v>
      </c>
      <c r="B184" s="30" t="s">
        <v>122</v>
      </c>
      <c r="C184" s="30" t="s">
        <v>90</v>
      </c>
      <c r="D184" s="30" t="s">
        <v>195</v>
      </c>
      <c r="E184" s="30" t="s">
        <v>255</v>
      </c>
      <c r="F184" s="31">
        <v>0</v>
      </c>
      <c r="G184" s="32">
        <v>0</v>
      </c>
      <c r="H184" s="31">
        <v>2</v>
      </c>
      <c r="I184" s="33">
        <v>26438.23</v>
      </c>
      <c r="J184" s="142">
        <v>4060131059</v>
      </c>
      <c r="K184" s="52">
        <f t="shared" si="33"/>
        <v>0</v>
      </c>
      <c r="L184" s="52">
        <f t="shared" si="35"/>
        <v>0</v>
      </c>
      <c r="M184" s="52">
        <f t="shared" si="36"/>
        <v>73.5</v>
      </c>
      <c r="N184" s="52">
        <f t="shared" si="34"/>
        <v>40</v>
      </c>
      <c r="O184" s="52">
        <f t="shared" si="37"/>
        <v>73.5</v>
      </c>
      <c r="P184" s="140">
        <f t="shared" si="38"/>
        <v>40</v>
      </c>
      <c r="Q184" s="155">
        <f t="shared" si="39"/>
        <v>0</v>
      </c>
      <c r="R184" s="143">
        <f t="shared" si="40"/>
        <v>0</v>
      </c>
      <c r="S184" s="52" t="str">
        <f t="shared" si="41"/>
        <v xml:space="preserve"> </v>
      </c>
      <c r="T184" s="52">
        <v>0</v>
      </c>
      <c r="U184" s="141">
        <v>0</v>
      </c>
      <c r="V184" s="158">
        <v>9225.3716999999997</v>
      </c>
      <c r="W184" s="180" t="str">
        <f t="shared" si="42"/>
        <v/>
      </c>
      <c r="X184" s="181">
        <f t="shared" si="43"/>
        <v>-18450.743399999999</v>
      </c>
      <c r="Y184" s="182" t="str">
        <f t="shared" si="50"/>
        <v>SIM</v>
      </c>
      <c r="Z184" s="183">
        <f t="shared" si="45"/>
        <v>-18450.743399999999</v>
      </c>
      <c r="AA184" s="184">
        <f t="shared" si="46"/>
        <v>-18450.743399999999</v>
      </c>
      <c r="AB184" s="118">
        <f t="shared" si="47"/>
        <v>-18450.743399999999</v>
      </c>
    </row>
    <row r="185" spans="1:28" x14ac:dyDescent="0.25">
      <c r="A185" s="185" t="s">
        <v>276</v>
      </c>
      <c r="B185" s="51" t="s">
        <v>122</v>
      </c>
      <c r="C185" s="51" t="s">
        <v>90</v>
      </c>
      <c r="D185" s="51" t="s">
        <v>195</v>
      </c>
      <c r="E185" s="51" t="s">
        <v>250</v>
      </c>
      <c r="F185" s="52">
        <v>27</v>
      </c>
      <c r="G185" s="53">
        <v>310763.61959999998</v>
      </c>
      <c r="H185" s="52">
        <v>26</v>
      </c>
      <c r="I185" s="150">
        <v>293251.31</v>
      </c>
      <c r="J185" s="142">
        <v>4060131059</v>
      </c>
      <c r="K185" s="52">
        <f t="shared" si="33"/>
        <v>26</v>
      </c>
      <c r="L185" s="52">
        <f t="shared" si="35"/>
        <v>31.999999999999996</v>
      </c>
      <c r="M185" s="52">
        <f t="shared" si="36"/>
        <v>73.5</v>
      </c>
      <c r="N185" s="52">
        <f t="shared" si="34"/>
        <v>40</v>
      </c>
      <c r="O185" s="52">
        <f t="shared" si="37"/>
        <v>73.5</v>
      </c>
      <c r="P185" s="140">
        <f t="shared" si="38"/>
        <v>40</v>
      </c>
      <c r="Q185" s="156">
        <f t="shared" si="39"/>
        <v>48</v>
      </c>
      <c r="R185" s="143">
        <f t="shared" si="40"/>
        <v>0</v>
      </c>
      <c r="S185" s="52" t="str">
        <f t="shared" si="41"/>
        <v>não</v>
      </c>
      <c r="T185" s="52">
        <v>31.999999999999996</v>
      </c>
      <c r="U185" s="141">
        <v>368312.43839999998</v>
      </c>
      <c r="V185" s="159">
        <v>11509.7637</v>
      </c>
      <c r="W185" s="186" t="str">
        <f t="shared" si="42"/>
        <v>NÃO</v>
      </c>
      <c r="X185" s="181">
        <f t="shared" si="43"/>
        <v>11509.7637</v>
      </c>
      <c r="Y185" s="187" t="str">
        <f t="shared" si="50"/>
        <v>NÃO</v>
      </c>
      <c r="Z185" s="188">
        <f t="shared" si="45"/>
        <v>11509.7637</v>
      </c>
      <c r="AA185" s="184">
        <f t="shared" si="46"/>
        <v>11509.7637</v>
      </c>
      <c r="AB185" s="118">
        <f t="shared" si="47"/>
        <v>11509.7637</v>
      </c>
    </row>
    <row r="186" spans="1:28" x14ac:dyDescent="0.25">
      <c r="A186" s="185" t="s">
        <v>276</v>
      </c>
      <c r="B186" s="51" t="s">
        <v>122</v>
      </c>
      <c r="C186" s="51" t="s">
        <v>90</v>
      </c>
      <c r="D186" s="51" t="s">
        <v>195</v>
      </c>
      <c r="E186" s="51" t="s">
        <v>251</v>
      </c>
      <c r="F186" s="52">
        <v>0</v>
      </c>
      <c r="G186" s="53">
        <v>0</v>
      </c>
      <c r="H186" s="52">
        <v>1</v>
      </c>
      <c r="I186" s="150">
        <v>11965.6</v>
      </c>
      <c r="J186" s="142">
        <v>4060131059</v>
      </c>
      <c r="K186" s="52">
        <f t="shared" si="33"/>
        <v>0</v>
      </c>
      <c r="L186" s="52">
        <f t="shared" si="35"/>
        <v>0</v>
      </c>
      <c r="M186" s="52">
        <f t="shared" si="36"/>
        <v>73.5</v>
      </c>
      <c r="N186" s="52">
        <f t="shared" si="34"/>
        <v>40</v>
      </c>
      <c r="O186" s="52">
        <f t="shared" si="37"/>
        <v>25.5</v>
      </c>
      <c r="P186" s="140">
        <f t="shared" si="38"/>
        <v>14</v>
      </c>
      <c r="Q186" s="156">
        <f t="shared" si="39"/>
        <v>0</v>
      </c>
      <c r="R186" s="143">
        <f t="shared" si="40"/>
        <v>0</v>
      </c>
      <c r="S186" s="52" t="str">
        <f t="shared" si="41"/>
        <v xml:space="preserve"> </v>
      </c>
      <c r="T186" s="52">
        <v>0</v>
      </c>
      <c r="U186" s="141">
        <v>0</v>
      </c>
      <c r="V186" s="159">
        <v>9891.1381000000001</v>
      </c>
      <c r="W186" s="186" t="str">
        <f t="shared" si="42"/>
        <v/>
      </c>
      <c r="X186" s="181">
        <f t="shared" si="43"/>
        <v>-9891.1381000000001</v>
      </c>
      <c r="Y186" s="187" t="str">
        <f t="shared" si="50"/>
        <v>SIM</v>
      </c>
      <c r="Z186" s="188">
        <f t="shared" si="45"/>
        <v>-9891.1381000000001</v>
      </c>
      <c r="AA186" s="184">
        <f t="shared" si="46"/>
        <v>-9891.1381000000001</v>
      </c>
      <c r="AB186" s="118">
        <f t="shared" si="47"/>
        <v>-9891.1381000000001</v>
      </c>
    </row>
    <row r="187" spans="1:28" x14ac:dyDescent="0.25">
      <c r="A187" s="185" t="s">
        <v>276</v>
      </c>
      <c r="B187" s="51" t="s">
        <v>122</v>
      </c>
      <c r="C187" s="51" t="s">
        <v>90</v>
      </c>
      <c r="D187" s="51" t="s">
        <v>195</v>
      </c>
      <c r="E187" s="51" t="s">
        <v>259</v>
      </c>
      <c r="F187" s="52">
        <v>0</v>
      </c>
      <c r="G187" s="53">
        <v>0</v>
      </c>
      <c r="H187" s="52">
        <v>3</v>
      </c>
      <c r="I187" s="150">
        <v>21104.12</v>
      </c>
      <c r="J187" s="142">
        <v>4060131059</v>
      </c>
      <c r="K187" s="52">
        <f t="shared" si="33"/>
        <v>0</v>
      </c>
      <c r="L187" s="52">
        <f t="shared" si="35"/>
        <v>0</v>
      </c>
      <c r="M187" s="52">
        <f t="shared" si="36"/>
        <v>73.5</v>
      </c>
      <c r="N187" s="52">
        <f t="shared" si="34"/>
        <v>40</v>
      </c>
      <c r="O187" s="52">
        <f t="shared" si="37"/>
        <v>25.5</v>
      </c>
      <c r="P187" s="140">
        <f t="shared" si="38"/>
        <v>14</v>
      </c>
      <c r="Q187" s="156">
        <f t="shared" si="39"/>
        <v>0</v>
      </c>
      <c r="R187" s="143">
        <f t="shared" si="40"/>
        <v>0</v>
      </c>
      <c r="S187" s="52" t="str">
        <f t="shared" si="41"/>
        <v xml:space="preserve"> </v>
      </c>
      <c r="T187" s="52">
        <v>0</v>
      </c>
      <c r="U187" s="141">
        <v>0</v>
      </c>
      <c r="V187" s="159">
        <v>7955.3440000000001</v>
      </c>
      <c r="W187" s="186" t="str">
        <f t="shared" si="42"/>
        <v/>
      </c>
      <c r="X187" s="181">
        <f t="shared" si="43"/>
        <v>-23866.031999999999</v>
      </c>
      <c r="Y187" s="187" t="str">
        <f t="shared" si="50"/>
        <v>NÃO</v>
      </c>
      <c r="Z187" s="188">
        <f t="shared" si="45"/>
        <v>-21104.12</v>
      </c>
      <c r="AA187" s="184">
        <f t="shared" si="46"/>
        <v>-23866.031999999999</v>
      </c>
      <c r="AB187" s="118">
        <f t="shared" si="47"/>
        <v>-21104.12</v>
      </c>
    </row>
    <row r="188" spans="1:28" x14ac:dyDescent="0.25">
      <c r="A188" s="185" t="s">
        <v>276</v>
      </c>
      <c r="B188" s="51" t="s">
        <v>122</v>
      </c>
      <c r="C188" s="51" t="s">
        <v>90</v>
      </c>
      <c r="D188" s="51" t="s">
        <v>195</v>
      </c>
      <c r="E188" s="51" t="s">
        <v>260</v>
      </c>
      <c r="F188" s="52">
        <v>35.5</v>
      </c>
      <c r="G188" s="53">
        <v>315988.62060000002</v>
      </c>
      <c r="H188" s="52">
        <v>14</v>
      </c>
      <c r="I188" s="150">
        <v>129306.36</v>
      </c>
      <c r="J188" s="142">
        <v>4060131059</v>
      </c>
      <c r="K188" s="52">
        <f t="shared" si="33"/>
        <v>14</v>
      </c>
      <c r="L188" s="52">
        <f t="shared" si="35"/>
        <v>41.5</v>
      </c>
      <c r="M188" s="52">
        <f t="shared" si="36"/>
        <v>73.5</v>
      </c>
      <c r="N188" s="52">
        <f t="shared" si="34"/>
        <v>40</v>
      </c>
      <c r="O188" s="52">
        <f t="shared" si="37"/>
        <v>25.5</v>
      </c>
      <c r="P188" s="140">
        <f t="shared" si="38"/>
        <v>14</v>
      </c>
      <c r="Q188" s="156">
        <f t="shared" si="39"/>
        <v>26</v>
      </c>
      <c r="R188" s="143">
        <f t="shared" si="40"/>
        <v>0</v>
      </c>
      <c r="S188" s="52" t="str">
        <f t="shared" si="41"/>
        <v>sim</v>
      </c>
      <c r="T188" s="52">
        <v>41.5</v>
      </c>
      <c r="U188" s="141">
        <v>369395.14799999999</v>
      </c>
      <c r="V188" s="159">
        <v>8901.0879000000004</v>
      </c>
      <c r="W188" s="186" t="str">
        <f t="shared" si="42"/>
        <v>NÃO</v>
      </c>
      <c r="X188" s="181">
        <f t="shared" si="43"/>
        <v>191373.38985000001</v>
      </c>
      <c r="Y188" s="187" t="str">
        <f t="shared" si="50"/>
        <v>SIM</v>
      </c>
      <c r="Z188" s="188">
        <f t="shared" si="45"/>
        <v>191373.38985000001</v>
      </c>
      <c r="AA188" s="184">
        <f t="shared" si="46"/>
        <v>191373.38985000001</v>
      </c>
      <c r="AB188" s="118">
        <f t="shared" si="47"/>
        <v>191373.38985000001</v>
      </c>
    </row>
    <row r="189" spans="1:28" x14ac:dyDescent="0.25">
      <c r="A189" s="185" t="s">
        <v>276</v>
      </c>
      <c r="B189" s="51" t="s">
        <v>122</v>
      </c>
      <c r="C189" s="51" t="s">
        <v>90</v>
      </c>
      <c r="D189" s="51" t="s">
        <v>196</v>
      </c>
      <c r="E189" s="51" t="s">
        <v>250</v>
      </c>
      <c r="F189" s="52">
        <v>10.5</v>
      </c>
      <c r="G189" s="53">
        <v>120852.519</v>
      </c>
      <c r="H189" s="52">
        <v>12</v>
      </c>
      <c r="I189" s="150">
        <v>142492.64000000001</v>
      </c>
      <c r="J189" s="142">
        <v>4060131060</v>
      </c>
      <c r="K189" s="52">
        <f t="shared" si="33"/>
        <v>12</v>
      </c>
      <c r="L189" s="52">
        <f t="shared" si="35"/>
        <v>12.500000000000002</v>
      </c>
      <c r="M189" s="52">
        <f t="shared" si="36"/>
        <v>51</v>
      </c>
      <c r="N189" s="52">
        <f t="shared" si="34"/>
        <v>66</v>
      </c>
      <c r="O189" s="52">
        <f t="shared" si="37"/>
        <v>51</v>
      </c>
      <c r="P189" s="140">
        <f t="shared" si="38"/>
        <v>66</v>
      </c>
      <c r="Q189" s="156">
        <f t="shared" si="39"/>
        <v>9</v>
      </c>
      <c r="R189" s="143">
        <f t="shared" si="40"/>
        <v>0</v>
      </c>
      <c r="S189" s="52" t="str">
        <f t="shared" si="41"/>
        <v>sim</v>
      </c>
      <c r="T189" s="52">
        <v>12.500000000000002</v>
      </c>
      <c r="U189" s="141">
        <v>143872.04639999999</v>
      </c>
      <c r="V189" s="159">
        <v>11509.7637</v>
      </c>
      <c r="W189" s="186" t="str">
        <f t="shared" si="42"/>
        <v>SIM</v>
      </c>
      <c r="X189" s="181">
        <f t="shared" si="43"/>
        <v>17264.645550000001</v>
      </c>
      <c r="Y189" s="187" t="str">
        <f t="shared" si="50"/>
        <v>SIM</v>
      </c>
      <c r="Z189" s="188">
        <f t="shared" si="45"/>
        <v>17264.645550000001</v>
      </c>
      <c r="AA189" s="184">
        <f t="shared" si="46"/>
        <v>-17264.645550000001</v>
      </c>
      <c r="AB189" s="118">
        <f t="shared" si="47"/>
        <v>-17264.645550000001</v>
      </c>
    </row>
    <row r="190" spans="1:28" x14ac:dyDescent="0.25">
      <c r="A190" s="185" t="s">
        <v>276</v>
      </c>
      <c r="B190" s="51" t="s">
        <v>122</v>
      </c>
      <c r="C190" s="51" t="s">
        <v>90</v>
      </c>
      <c r="D190" s="51" t="s">
        <v>196</v>
      </c>
      <c r="E190" s="51" t="s">
        <v>259</v>
      </c>
      <c r="F190" s="52">
        <v>0</v>
      </c>
      <c r="G190" s="53">
        <v>0</v>
      </c>
      <c r="H190" s="52">
        <v>1</v>
      </c>
      <c r="I190" s="150">
        <v>8482.5499999999993</v>
      </c>
      <c r="J190" s="142">
        <v>4060131060</v>
      </c>
      <c r="K190" s="52">
        <f t="shared" si="33"/>
        <v>0</v>
      </c>
      <c r="L190" s="52">
        <f t="shared" si="35"/>
        <v>0</v>
      </c>
      <c r="M190" s="52">
        <f t="shared" si="36"/>
        <v>51</v>
      </c>
      <c r="N190" s="52">
        <f t="shared" si="34"/>
        <v>66</v>
      </c>
      <c r="O190" s="52">
        <f t="shared" si="37"/>
        <v>42</v>
      </c>
      <c r="P190" s="140">
        <f t="shared" si="38"/>
        <v>54</v>
      </c>
      <c r="Q190" s="156">
        <f t="shared" si="39"/>
        <v>0</v>
      </c>
      <c r="R190" s="143">
        <f t="shared" si="40"/>
        <v>0</v>
      </c>
      <c r="S190" s="52" t="str">
        <f t="shared" si="41"/>
        <v xml:space="preserve"> </v>
      </c>
      <c r="T190" s="52">
        <v>0</v>
      </c>
      <c r="U190" s="141">
        <v>0</v>
      </c>
      <c r="V190" s="159">
        <v>7955.3440000000001</v>
      </c>
      <c r="W190" s="186" t="str">
        <f t="shared" si="42"/>
        <v/>
      </c>
      <c r="X190" s="181">
        <f t="shared" si="43"/>
        <v>-7955.3440000000001</v>
      </c>
      <c r="Y190" s="187" t="str">
        <f t="shared" si="50"/>
        <v>SIM</v>
      </c>
      <c r="Z190" s="188">
        <f t="shared" si="45"/>
        <v>-7955.3440000000001</v>
      </c>
      <c r="AA190" s="184">
        <f t="shared" si="46"/>
        <v>-7955.3440000000001</v>
      </c>
      <c r="AB190" s="118">
        <f t="shared" si="47"/>
        <v>-7955.3440000000001</v>
      </c>
    </row>
    <row r="191" spans="1:28" x14ac:dyDescent="0.25">
      <c r="A191" s="185" t="s">
        <v>276</v>
      </c>
      <c r="B191" s="51" t="s">
        <v>122</v>
      </c>
      <c r="C191" s="51" t="s">
        <v>90</v>
      </c>
      <c r="D191" s="51" t="s">
        <v>196</v>
      </c>
      <c r="E191" s="51" t="s">
        <v>260</v>
      </c>
      <c r="F191" s="52">
        <v>33</v>
      </c>
      <c r="G191" s="53">
        <v>293735.90039999998</v>
      </c>
      <c r="H191" s="52">
        <v>54</v>
      </c>
      <c r="I191" s="150">
        <v>435094.74</v>
      </c>
      <c r="J191" s="142">
        <v>4060131060</v>
      </c>
      <c r="K191" s="52">
        <f t="shared" si="33"/>
        <v>54</v>
      </c>
      <c r="L191" s="52">
        <f t="shared" si="35"/>
        <v>38.5</v>
      </c>
      <c r="M191" s="52">
        <f t="shared" si="36"/>
        <v>51</v>
      </c>
      <c r="N191" s="52">
        <f t="shared" si="34"/>
        <v>66</v>
      </c>
      <c r="O191" s="52">
        <f t="shared" si="37"/>
        <v>42</v>
      </c>
      <c r="P191" s="140">
        <f t="shared" si="38"/>
        <v>54</v>
      </c>
      <c r="Q191" s="156">
        <f t="shared" si="39"/>
        <v>42</v>
      </c>
      <c r="R191" s="143">
        <f t="shared" si="40"/>
        <v>0</v>
      </c>
      <c r="S191" s="52" t="str">
        <f t="shared" si="41"/>
        <v>não</v>
      </c>
      <c r="T191" s="52">
        <v>38.5</v>
      </c>
      <c r="U191" s="141">
        <v>342691.88400000002</v>
      </c>
      <c r="V191" s="159">
        <v>8901.0879000000004</v>
      </c>
      <c r="W191" s="186" t="str">
        <f t="shared" si="42"/>
        <v>SIM</v>
      </c>
      <c r="X191" s="181">
        <f t="shared" si="43"/>
        <v>-80109.791100000002</v>
      </c>
      <c r="Y191" s="187" t="str">
        <f t="shared" si="50"/>
        <v>NÃO</v>
      </c>
      <c r="Z191" s="188">
        <f t="shared" si="45"/>
        <v>-72515.789999999994</v>
      </c>
      <c r="AA191" s="184">
        <f t="shared" si="46"/>
        <v>-186922.84590000001</v>
      </c>
      <c r="AB191" s="118">
        <f t="shared" si="47"/>
        <v>-169203.50999999998</v>
      </c>
    </row>
    <row r="192" spans="1:28" x14ac:dyDescent="0.25">
      <c r="A192" s="185" t="s">
        <v>276</v>
      </c>
      <c r="B192" s="51" t="s">
        <v>122</v>
      </c>
      <c r="C192" s="51" t="s">
        <v>90</v>
      </c>
      <c r="D192" s="51" t="s">
        <v>197</v>
      </c>
      <c r="E192" s="51" t="s">
        <v>250</v>
      </c>
      <c r="F192" s="52">
        <v>6.4999999999999991</v>
      </c>
      <c r="G192" s="53">
        <v>74813.464200000002</v>
      </c>
      <c r="H192" s="52">
        <v>5</v>
      </c>
      <c r="I192" s="150">
        <v>45040.63</v>
      </c>
      <c r="J192" s="142">
        <v>4060131061</v>
      </c>
      <c r="K192" s="52">
        <f t="shared" si="33"/>
        <v>5</v>
      </c>
      <c r="L192" s="52">
        <f t="shared" si="35"/>
        <v>7.5</v>
      </c>
      <c r="M192" s="52">
        <f t="shared" si="36"/>
        <v>31</v>
      </c>
      <c r="N192" s="52">
        <f t="shared" si="34"/>
        <v>18</v>
      </c>
      <c r="O192" s="52">
        <f t="shared" si="37"/>
        <v>31</v>
      </c>
      <c r="P192" s="140">
        <f t="shared" si="38"/>
        <v>18</v>
      </c>
      <c r="Q192" s="156">
        <f t="shared" si="39"/>
        <v>9</v>
      </c>
      <c r="R192" s="143">
        <f t="shared" si="40"/>
        <v>0</v>
      </c>
      <c r="S192" s="52" t="str">
        <f t="shared" si="41"/>
        <v>não</v>
      </c>
      <c r="T192" s="52">
        <v>7.5</v>
      </c>
      <c r="U192" s="141">
        <v>86323.227599999998</v>
      </c>
      <c r="V192" s="159">
        <v>11509.7637</v>
      </c>
      <c r="W192" s="186" t="str">
        <f t="shared" si="42"/>
        <v>NÃO</v>
      </c>
      <c r="X192" s="181">
        <f t="shared" si="43"/>
        <v>17264.64554999999</v>
      </c>
      <c r="Y192" s="187" t="str">
        <f t="shared" si="50"/>
        <v>NÃO</v>
      </c>
      <c r="Z192" s="188">
        <f t="shared" si="45"/>
        <v>17264.64554999999</v>
      </c>
      <c r="AA192" s="184">
        <f t="shared" si="46"/>
        <v>17264.64554999999</v>
      </c>
      <c r="AB192" s="118">
        <f t="shared" si="47"/>
        <v>17264.64554999999</v>
      </c>
    </row>
    <row r="193" spans="1:28" x14ac:dyDescent="0.25">
      <c r="A193" s="185" t="s">
        <v>276</v>
      </c>
      <c r="B193" s="51" t="s">
        <v>122</v>
      </c>
      <c r="C193" s="51" t="s">
        <v>90</v>
      </c>
      <c r="D193" s="51" t="s">
        <v>197</v>
      </c>
      <c r="E193" s="51" t="s">
        <v>251</v>
      </c>
      <c r="F193" s="52">
        <v>0</v>
      </c>
      <c r="G193" s="53">
        <v>0</v>
      </c>
      <c r="H193" s="52">
        <v>1</v>
      </c>
      <c r="I193" s="150">
        <v>6216.02</v>
      </c>
      <c r="J193" s="142">
        <v>4060131061</v>
      </c>
      <c r="K193" s="52">
        <f t="shared" si="33"/>
        <v>0</v>
      </c>
      <c r="L193" s="52">
        <f t="shared" si="35"/>
        <v>0</v>
      </c>
      <c r="M193" s="52">
        <f t="shared" si="36"/>
        <v>31</v>
      </c>
      <c r="N193" s="52">
        <f t="shared" si="34"/>
        <v>18</v>
      </c>
      <c r="O193" s="52">
        <f t="shared" si="37"/>
        <v>22</v>
      </c>
      <c r="P193" s="140">
        <f t="shared" si="38"/>
        <v>13</v>
      </c>
      <c r="Q193" s="156">
        <f t="shared" si="39"/>
        <v>0</v>
      </c>
      <c r="R193" s="143">
        <f t="shared" si="40"/>
        <v>0</v>
      </c>
      <c r="S193" s="52" t="str">
        <f t="shared" si="41"/>
        <v xml:space="preserve"> </v>
      </c>
      <c r="T193" s="52">
        <v>0</v>
      </c>
      <c r="U193" s="141">
        <v>0</v>
      </c>
      <c r="V193" s="159">
        <v>9891.1381000000001</v>
      </c>
      <c r="W193" s="186" t="str">
        <f t="shared" si="42"/>
        <v/>
      </c>
      <c r="X193" s="181">
        <f t="shared" si="43"/>
        <v>-9891.1381000000001</v>
      </c>
      <c r="Y193" s="187" t="str">
        <f t="shared" si="50"/>
        <v>NÃO</v>
      </c>
      <c r="Z193" s="188">
        <f t="shared" si="45"/>
        <v>-6216.02</v>
      </c>
      <c r="AA193" s="184">
        <f t="shared" si="46"/>
        <v>-9891.1381000000001</v>
      </c>
      <c r="AB193" s="118">
        <f t="shared" si="47"/>
        <v>-6216.02</v>
      </c>
    </row>
    <row r="194" spans="1:28" ht="15.75" thickBot="1" x14ac:dyDescent="0.3">
      <c r="A194" s="189" t="s">
        <v>276</v>
      </c>
      <c r="B194" s="151" t="s">
        <v>122</v>
      </c>
      <c r="C194" s="151" t="s">
        <v>90</v>
      </c>
      <c r="D194" s="151" t="s">
        <v>197</v>
      </c>
      <c r="E194" s="151" t="s">
        <v>260</v>
      </c>
      <c r="F194" s="152">
        <v>20</v>
      </c>
      <c r="G194" s="153">
        <v>178021.758</v>
      </c>
      <c r="H194" s="152">
        <v>13</v>
      </c>
      <c r="I194" s="154">
        <v>125166.74</v>
      </c>
      <c r="J194" s="142">
        <v>4060131061</v>
      </c>
      <c r="K194" s="52">
        <f t="shared" ref="K194:K257" si="51">IF(F194=0,0,H194)</f>
        <v>13</v>
      </c>
      <c r="L194" s="52">
        <f t="shared" si="35"/>
        <v>23.5</v>
      </c>
      <c r="M194" s="52">
        <f t="shared" si="36"/>
        <v>31</v>
      </c>
      <c r="N194" s="52">
        <f t="shared" ref="N194:N257" si="52">SUMIF($J$2:$J$814,J194,$K$2:$K$815)</f>
        <v>18</v>
      </c>
      <c r="O194" s="52">
        <f t="shared" si="37"/>
        <v>22</v>
      </c>
      <c r="P194" s="140">
        <f t="shared" si="38"/>
        <v>13</v>
      </c>
      <c r="Q194" s="157">
        <f t="shared" si="39"/>
        <v>22</v>
      </c>
      <c r="R194" s="143">
        <f t="shared" si="40"/>
        <v>0</v>
      </c>
      <c r="S194" s="52" t="str">
        <f t="shared" si="41"/>
        <v>não</v>
      </c>
      <c r="T194" s="52">
        <v>23.5</v>
      </c>
      <c r="U194" s="141">
        <v>209175.56580000001</v>
      </c>
      <c r="V194" s="160">
        <v>8901.0879000000004</v>
      </c>
      <c r="W194" s="190" t="str">
        <f t="shared" si="42"/>
        <v>NÃO</v>
      </c>
      <c r="X194" s="181">
        <f t="shared" si="43"/>
        <v>62307.615300000005</v>
      </c>
      <c r="Y194" s="191" t="str">
        <f t="shared" si="50"/>
        <v>SIM</v>
      </c>
      <c r="Z194" s="192">
        <f t="shared" si="45"/>
        <v>62307.615300000005</v>
      </c>
      <c r="AA194" s="184">
        <f t="shared" si="46"/>
        <v>62307.615300000005</v>
      </c>
      <c r="AB194" s="118">
        <f t="shared" si="47"/>
        <v>62307.615300000005</v>
      </c>
    </row>
    <row r="195" spans="1:28" x14ac:dyDescent="0.25">
      <c r="A195" s="174" t="s">
        <v>276</v>
      </c>
      <c r="B195" s="147" t="s">
        <v>125</v>
      </c>
      <c r="C195" s="147" t="s">
        <v>71</v>
      </c>
      <c r="D195" s="147" t="s">
        <v>198</v>
      </c>
      <c r="E195" s="147" t="s">
        <v>250</v>
      </c>
      <c r="F195" s="148">
        <v>3</v>
      </c>
      <c r="G195" s="149">
        <v>34529.291400000002</v>
      </c>
      <c r="H195" s="148">
        <v>1</v>
      </c>
      <c r="I195" s="149">
        <v>11711.93</v>
      </c>
      <c r="J195" s="121">
        <v>4060131062</v>
      </c>
      <c r="K195" s="52">
        <f t="shared" si="51"/>
        <v>1</v>
      </c>
      <c r="L195" s="52">
        <f t="shared" ref="L195:L258" si="53">IF(H195=0,0,T195)</f>
        <v>3.5000000000000004</v>
      </c>
      <c r="M195" s="52">
        <f t="shared" ref="M195:M258" si="54">SUMIF($J$2:$J$814,J195,$T$2:$T$815)</f>
        <v>14</v>
      </c>
      <c r="N195" s="52">
        <f t="shared" si="52"/>
        <v>6</v>
      </c>
      <c r="O195" s="52">
        <f t="shared" ref="O195:O258" si="55">IF(J195=J194,O194-Q194,M195)</f>
        <v>14</v>
      </c>
      <c r="P195" s="52">
        <f t="shared" ref="P195:P258" si="56">IF(J195=J194,P194-K194,N195)</f>
        <v>6</v>
      </c>
      <c r="Q195" s="148">
        <f t="shared" ref="Q195:Q258" si="57">IF(P195=0,0,ROUND(K195/P195*O195,0))</f>
        <v>2</v>
      </c>
      <c r="R195" s="52">
        <f t="shared" ref="R195:R258" si="58">IF(AND(H195&lt;F195,Q195&lt;H195),1,0)</f>
        <v>0</v>
      </c>
      <c r="S195" s="52" t="str">
        <f t="shared" ref="S195:S258" si="59">IF(Q195=0," ",IF(Q195&lt;F195,"sim","não"))</f>
        <v>sim</v>
      </c>
      <c r="T195" s="52">
        <v>3.5000000000000004</v>
      </c>
      <c r="U195" s="53">
        <v>40284.1728</v>
      </c>
      <c r="V195" s="149">
        <v>11509.7637</v>
      </c>
      <c r="W195" s="174" t="str">
        <f t="shared" ref="W195:W258" si="60">IF(F195=0,"",IF(H195&gt;Q195,"SIM","NÃO"))</f>
        <v>NÃO</v>
      </c>
      <c r="X195" s="118">
        <f t="shared" ref="X195:X258" si="61">(F195-IF(W195="SIM",Q195,H195))*V195</f>
        <v>23019.527399999999</v>
      </c>
      <c r="Y195" s="175" t="str">
        <f t="shared" si="50"/>
        <v>SIM</v>
      </c>
      <c r="Z195" s="175">
        <f t="shared" ref="Z195:Z258" si="62">(F195-IF(W195="SIM",Q195,H195))*IF(Y195="SIM",V195,IF(H195=0,V195,IF((F195-H195)&gt;0,V195,(I195/H195))))</f>
        <v>23019.527399999999</v>
      </c>
      <c r="AA195" s="118">
        <f t="shared" ref="AA195:AA258" si="63">(F195-H195)*V195</f>
        <v>23019.527399999999</v>
      </c>
      <c r="AB195" s="118">
        <f t="shared" ref="AB195:AB258" si="64">(F195-H195)*IF(Y195="SIM",V195,IF(H195=0,V195,IF((F195-H195)&gt;0,V195,(I195/H195))))</f>
        <v>23019.527399999999</v>
      </c>
    </row>
    <row r="196" spans="1:28" x14ac:dyDescent="0.25">
      <c r="A196" s="176" t="s">
        <v>276</v>
      </c>
      <c r="B196" s="51" t="s">
        <v>125</v>
      </c>
      <c r="C196" s="51" t="s">
        <v>71</v>
      </c>
      <c r="D196" s="51" t="s">
        <v>198</v>
      </c>
      <c r="E196" s="51" t="s">
        <v>257</v>
      </c>
      <c r="F196" s="52">
        <v>9</v>
      </c>
      <c r="G196" s="53">
        <v>87217.338000000003</v>
      </c>
      <c r="H196" s="52">
        <v>5</v>
      </c>
      <c r="I196" s="53">
        <v>41942.699999999997</v>
      </c>
      <c r="J196" s="121">
        <v>4060131062</v>
      </c>
      <c r="K196" s="52">
        <f t="shared" si="51"/>
        <v>5</v>
      </c>
      <c r="L196" s="52">
        <f t="shared" si="53"/>
        <v>10.5</v>
      </c>
      <c r="M196" s="52">
        <f t="shared" si="54"/>
        <v>14</v>
      </c>
      <c r="N196" s="52">
        <f t="shared" si="52"/>
        <v>6</v>
      </c>
      <c r="O196" s="52">
        <f t="shared" si="55"/>
        <v>12</v>
      </c>
      <c r="P196" s="52">
        <f t="shared" si="56"/>
        <v>5</v>
      </c>
      <c r="Q196" s="52">
        <f t="shared" si="57"/>
        <v>12</v>
      </c>
      <c r="R196" s="52">
        <f t="shared" si="58"/>
        <v>0</v>
      </c>
      <c r="S196" s="52" t="str">
        <f t="shared" si="59"/>
        <v>não</v>
      </c>
      <c r="T196" s="52">
        <v>10.5</v>
      </c>
      <c r="U196" s="53">
        <v>101753.56080000001</v>
      </c>
      <c r="V196" s="53">
        <v>9690.8153000000002</v>
      </c>
      <c r="W196" s="176" t="str">
        <f t="shared" si="60"/>
        <v>NÃO</v>
      </c>
      <c r="X196" s="118">
        <f t="shared" si="61"/>
        <v>38763.261200000001</v>
      </c>
      <c r="Y196" s="118" t="str">
        <f t="shared" si="50"/>
        <v>NÃO</v>
      </c>
      <c r="Z196" s="118">
        <f t="shared" si="62"/>
        <v>38763.261200000001</v>
      </c>
      <c r="AA196" s="118">
        <f t="shared" si="63"/>
        <v>38763.261200000001</v>
      </c>
      <c r="AB196" s="118">
        <f t="shared" si="64"/>
        <v>38763.261200000001</v>
      </c>
    </row>
    <row r="197" spans="1:28" x14ac:dyDescent="0.25">
      <c r="A197" s="176" t="s">
        <v>276</v>
      </c>
      <c r="B197" s="51" t="s">
        <v>125</v>
      </c>
      <c r="C197" s="51" t="s">
        <v>71</v>
      </c>
      <c r="D197" s="51" t="s">
        <v>199</v>
      </c>
      <c r="E197" s="51" t="s">
        <v>250</v>
      </c>
      <c r="F197" s="52">
        <v>8.5</v>
      </c>
      <c r="G197" s="53">
        <v>97832.991599999994</v>
      </c>
      <c r="H197" s="52">
        <v>7</v>
      </c>
      <c r="I197" s="53">
        <v>69317.850000000006</v>
      </c>
      <c r="J197" s="121">
        <v>4060131063</v>
      </c>
      <c r="K197" s="52">
        <f t="shared" si="51"/>
        <v>7</v>
      </c>
      <c r="L197" s="52">
        <f t="shared" si="53"/>
        <v>10</v>
      </c>
      <c r="M197" s="52">
        <f t="shared" si="54"/>
        <v>41</v>
      </c>
      <c r="N197" s="52">
        <f t="shared" si="52"/>
        <v>10</v>
      </c>
      <c r="O197" s="52">
        <f t="shared" si="55"/>
        <v>41</v>
      </c>
      <c r="P197" s="52">
        <f t="shared" si="56"/>
        <v>10</v>
      </c>
      <c r="Q197" s="52">
        <f t="shared" si="57"/>
        <v>29</v>
      </c>
      <c r="R197" s="52">
        <f t="shared" si="58"/>
        <v>0</v>
      </c>
      <c r="S197" s="52" t="str">
        <f t="shared" si="59"/>
        <v>não</v>
      </c>
      <c r="T197" s="52">
        <v>10</v>
      </c>
      <c r="U197" s="53">
        <v>115097.637</v>
      </c>
      <c r="V197" s="53">
        <v>11509.7637</v>
      </c>
      <c r="W197" s="176" t="str">
        <f t="shared" si="60"/>
        <v>NÃO</v>
      </c>
      <c r="X197" s="118">
        <f t="shared" si="61"/>
        <v>17264.645550000001</v>
      </c>
      <c r="Y197" s="118" t="str">
        <f t="shared" si="50"/>
        <v>NÃO</v>
      </c>
      <c r="Z197" s="118">
        <f t="shared" si="62"/>
        <v>17264.645550000001</v>
      </c>
      <c r="AA197" s="118">
        <f t="shared" si="63"/>
        <v>17264.645550000001</v>
      </c>
      <c r="AB197" s="118">
        <f t="shared" si="64"/>
        <v>17264.645550000001</v>
      </c>
    </row>
    <row r="198" spans="1:28" x14ac:dyDescent="0.25">
      <c r="A198" s="176" t="s">
        <v>276</v>
      </c>
      <c r="B198" s="51" t="s">
        <v>125</v>
      </c>
      <c r="C198" s="51" t="s">
        <v>71</v>
      </c>
      <c r="D198" s="51" t="s">
        <v>199</v>
      </c>
      <c r="E198" s="51" t="s">
        <v>257</v>
      </c>
      <c r="F198" s="52">
        <v>26.500000000000004</v>
      </c>
      <c r="G198" s="53">
        <v>256806.6054</v>
      </c>
      <c r="H198" s="52">
        <v>3</v>
      </c>
      <c r="I198" s="53">
        <v>33324.58</v>
      </c>
      <c r="J198" s="121">
        <v>4060131063</v>
      </c>
      <c r="K198" s="52">
        <f t="shared" si="51"/>
        <v>3</v>
      </c>
      <c r="L198" s="52">
        <f t="shared" si="53"/>
        <v>31.000000000000004</v>
      </c>
      <c r="M198" s="52">
        <f t="shared" si="54"/>
        <v>41</v>
      </c>
      <c r="N198" s="52">
        <f t="shared" si="52"/>
        <v>10</v>
      </c>
      <c r="O198" s="52">
        <f t="shared" si="55"/>
        <v>12</v>
      </c>
      <c r="P198" s="52">
        <f t="shared" si="56"/>
        <v>3</v>
      </c>
      <c r="Q198" s="52">
        <f t="shared" si="57"/>
        <v>12</v>
      </c>
      <c r="R198" s="52">
        <f t="shared" si="58"/>
        <v>0</v>
      </c>
      <c r="S198" s="52" t="str">
        <f t="shared" si="59"/>
        <v>sim</v>
      </c>
      <c r="T198" s="52">
        <v>31.000000000000004</v>
      </c>
      <c r="U198" s="53">
        <v>300415.27439999999</v>
      </c>
      <c r="V198" s="53">
        <v>9690.8153000000002</v>
      </c>
      <c r="W198" s="176" t="str">
        <f t="shared" si="60"/>
        <v>NÃO</v>
      </c>
      <c r="X198" s="118">
        <f t="shared" si="61"/>
        <v>227734.15955000004</v>
      </c>
      <c r="Y198" s="118" t="str">
        <f t="shared" si="50"/>
        <v>SIM</v>
      </c>
      <c r="Z198" s="118">
        <f t="shared" si="62"/>
        <v>227734.15955000004</v>
      </c>
      <c r="AA198" s="118">
        <f t="shared" si="63"/>
        <v>227734.15955000004</v>
      </c>
      <c r="AB198" s="118">
        <f t="shared" si="64"/>
        <v>227734.15955000004</v>
      </c>
    </row>
    <row r="199" spans="1:28" x14ac:dyDescent="0.25">
      <c r="A199" s="176" t="s">
        <v>276</v>
      </c>
      <c r="B199" s="51" t="s">
        <v>125</v>
      </c>
      <c r="C199" s="51" t="s">
        <v>71</v>
      </c>
      <c r="D199" s="51" t="s">
        <v>200</v>
      </c>
      <c r="E199" s="51" t="s">
        <v>250</v>
      </c>
      <c r="F199" s="52">
        <v>4.5</v>
      </c>
      <c r="G199" s="53">
        <v>51793.936800000003</v>
      </c>
      <c r="H199" s="52">
        <v>1</v>
      </c>
      <c r="I199" s="53">
        <v>38914.730000000003</v>
      </c>
      <c r="J199" s="121">
        <v>4060131064</v>
      </c>
      <c r="K199" s="52">
        <f t="shared" si="51"/>
        <v>1</v>
      </c>
      <c r="L199" s="52">
        <f t="shared" si="53"/>
        <v>5</v>
      </c>
      <c r="M199" s="52">
        <f t="shared" si="54"/>
        <v>21.5</v>
      </c>
      <c r="N199" s="52">
        <f t="shared" si="52"/>
        <v>7</v>
      </c>
      <c r="O199" s="52">
        <f t="shared" si="55"/>
        <v>21.5</v>
      </c>
      <c r="P199" s="52">
        <f t="shared" si="56"/>
        <v>7</v>
      </c>
      <c r="Q199" s="52">
        <f t="shared" si="57"/>
        <v>3</v>
      </c>
      <c r="R199" s="52">
        <f t="shared" si="58"/>
        <v>0</v>
      </c>
      <c r="S199" s="52" t="str">
        <f t="shared" si="59"/>
        <v>sim</v>
      </c>
      <c r="T199" s="52">
        <v>5</v>
      </c>
      <c r="U199" s="53">
        <v>57548.818800000001</v>
      </c>
      <c r="V199" s="53">
        <v>11509.7637</v>
      </c>
      <c r="W199" s="176" t="str">
        <f t="shared" si="60"/>
        <v>NÃO</v>
      </c>
      <c r="X199" s="118">
        <f t="shared" si="61"/>
        <v>40284.17295</v>
      </c>
      <c r="Y199" s="118" t="str">
        <f t="shared" si="50"/>
        <v>SIM</v>
      </c>
      <c r="Z199" s="118">
        <f t="shared" si="62"/>
        <v>40284.17295</v>
      </c>
      <c r="AA199" s="118">
        <f t="shared" si="63"/>
        <v>40284.17295</v>
      </c>
      <c r="AB199" s="118">
        <f t="shared" si="64"/>
        <v>40284.17295</v>
      </c>
    </row>
    <row r="200" spans="1:28" ht="30" x14ac:dyDescent="0.25">
      <c r="A200" s="176" t="s">
        <v>276</v>
      </c>
      <c r="B200" s="51" t="s">
        <v>125</v>
      </c>
      <c r="C200" s="51" t="s">
        <v>71</v>
      </c>
      <c r="D200" s="51" t="s">
        <v>200</v>
      </c>
      <c r="E200" s="51" t="s">
        <v>258</v>
      </c>
      <c r="F200" s="52">
        <v>0</v>
      </c>
      <c r="G200" s="53">
        <v>0</v>
      </c>
      <c r="H200" s="52">
        <v>2</v>
      </c>
      <c r="I200" s="53">
        <v>15094.67</v>
      </c>
      <c r="J200" s="121">
        <v>4060131064</v>
      </c>
      <c r="K200" s="52">
        <f t="shared" si="51"/>
        <v>0</v>
      </c>
      <c r="L200" s="52">
        <f t="shared" si="53"/>
        <v>0</v>
      </c>
      <c r="M200" s="52">
        <f t="shared" si="54"/>
        <v>21.5</v>
      </c>
      <c r="N200" s="52">
        <f t="shared" si="52"/>
        <v>7</v>
      </c>
      <c r="O200" s="52">
        <f t="shared" si="55"/>
        <v>18.5</v>
      </c>
      <c r="P200" s="52">
        <f t="shared" si="56"/>
        <v>6</v>
      </c>
      <c r="Q200" s="52">
        <f t="shared" si="57"/>
        <v>0</v>
      </c>
      <c r="R200" s="52">
        <f t="shared" si="58"/>
        <v>0</v>
      </c>
      <c r="S200" s="52" t="str">
        <f t="shared" si="59"/>
        <v xml:space="preserve"> </v>
      </c>
      <c r="T200" s="52">
        <v>0</v>
      </c>
      <c r="U200" s="53">
        <v>0</v>
      </c>
      <c r="V200" s="53">
        <v>9502.1337999999996</v>
      </c>
      <c r="W200" s="176" t="str">
        <f t="shared" si="60"/>
        <v/>
      </c>
      <c r="X200" s="118">
        <f t="shared" si="61"/>
        <v>-19004.267599999999</v>
      </c>
      <c r="Y200" s="118" t="str">
        <f t="shared" si="50"/>
        <v>NÃO</v>
      </c>
      <c r="Z200" s="118">
        <f t="shared" si="62"/>
        <v>-15094.67</v>
      </c>
      <c r="AA200" s="118">
        <f t="shared" si="63"/>
        <v>-19004.267599999999</v>
      </c>
      <c r="AB200" s="118">
        <f t="shared" si="64"/>
        <v>-15094.67</v>
      </c>
    </row>
    <row r="201" spans="1:28" x14ac:dyDescent="0.25">
      <c r="A201" s="176" t="s">
        <v>276</v>
      </c>
      <c r="B201" s="51" t="s">
        <v>125</v>
      </c>
      <c r="C201" s="51" t="s">
        <v>71</v>
      </c>
      <c r="D201" s="51" t="s">
        <v>200</v>
      </c>
      <c r="E201" s="51" t="s">
        <v>261</v>
      </c>
      <c r="F201" s="52">
        <v>0</v>
      </c>
      <c r="G201" s="53">
        <v>0</v>
      </c>
      <c r="H201" s="52">
        <v>1</v>
      </c>
      <c r="I201" s="53">
        <v>1899.12</v>
      </c>
      <c r="J201" s="121">
        <v>4060131064</v>
      </c>
      <c r="K201" s="52">
        <f t="shared" si="51"/>
        <v>0</v>
      </c>
      <c r="L201" s="52">
        <f t="shared" si="53"/>
        <v>0</v>
      </c>
      <c r="M201" s="52">
        <f t="shared" si="54"/>
        <v>21.5</v>
      </c>
      <c r="N201" s="52">
        <f t="shared" si="52"/>
        <v>7</v>
      </c>
      <c r="O201" s="52">
        <f t="shared" si="55"/>
        <v>18.5</v>
      </c>
      <c r="P201" s="52">
        <f t="shared" si="56"/>
        <v>6</v>
      </c>
      <c r="Q201" s="52">
        <f t="shared" si="57"/>
        <v>0</v>
      </c>
      <c r="R201" s="52">
        <f t="shared" si="58"/>
        <v>0</v>
      </c>
      <c r="S201" s="52" t="str">
        <f t="shared" si="59"/>
        <v xml:space="preserve"> </v>
      </c>
      <c r="T201" s="52">
        <v>0</v>
      </c>
      <c r="U201" s="53">
        <v>0</v>
      </c>
      <c r="V201" s="53">
        <v>8897.7721999999994</v>
      </c>
      <c r="W201" s="176" t="str">
        <f t="shared" si="60"/>
        <v/>
      </c>
      <c r="X201" s="118">
        <f t="shared" si="61"/>
        <v>-8897.7721999999994</v>
      </c>
      <c r="Y201" s="118" t="str">
        <f t="shared" si="50"/>
        <v>NÃO</v>
      </c>
      <c r="Z201" s="118">
        <f t="shared" si="62"/>
        <v>-1899.12</v>
      </c>
      <c r="AA201" s="118">
        <f t="shared" si="63"/>
        <v>-8897.7721999999994</v>
      </c>
      <c r="AB201" s="118">
        <f t="shared" si="64"/>
        <v>-1899.12</v>
      </c>
    </row>
    <row r="202" spans="1:28" x14ac:dyDescent="0.25">
      <c r="A202" s="176" t="s">
        <v>276</v>
      </c>
      <c r="B202" s="51" t="s">
        <v>125</v>
      </c>
      <c r="C202" s="51" t="s">
        <v>71</v>
      </c>
      <c r="D202" s="51" t="s">
        <v>200</v>
      </c>
      <c r="E202" s="51" t="s">
        <v>257</v>
      </c>
      <c r="F202" s="52">
        <v>14.000000000000002</v>
      </c>
      <c r="G202" s="53">
        <v>135671.41440000001</v>
      </c>
      <c r="H202" s="52">
        <v>6</v>
      </c>
      <c r="I202" s="53">
        <v>60279.79</v>
      </c>
      <c r="J202" s="121">
        <v>4060131064</v>
      </c>
      <c r="K202" s="52">
        <f t="shared" si="51"/>
        <v>6</v>
      </c>
      <c r="L202" s="52">
        <f t="shared" si="53"/>
        <v>16.5</v>
      </c>
      <c r="M202" s="52">
        <f t="shared" si="54"/>
        <v>21.5</v>
      </c>
      <c r="N202" s="52">
        <f t="shared" si="52"/>
        <v>7</v>
      </c>
      <c r="O202" s="52">
        <f t="shared" si="55"/>
        <v>18.5</v>
      </c>
      <c r="P202" s="52">
        <f t="shared" si="56"/>
        <v>6</v>
      </c>
      <c r="Q202" s="52">
        <f t="shared" si="57"/>
        <v>19</v>
      </c>
      <c r="R202" s="52">
        <f t="shared" si="58"/>
        <v>0</v>
      </c>
      <c r="S202" s="52" t="str">
        <f t="shared" si="59"/>
        <v>não</v>
      </c>
      <c r="T202" s="52">
        <v>16.5</v>
      </c>
      <c r="U202" s="53">
        <v>159898.45259999999</v>
      </c>
      <c r="V202" s="53">
        <v>9690.8153000000002</v>
      </c>
      <c r="W202" s="176" t="str">
        <f t="shared" si="60"/>
        <v>NÃO</v>
      </c>
      <c r="X202" s="118">
        <f t="shared" si="61"/>
        <v>77526.522400000016</v>
      </c>
      <c r="Y202" s="118" t="str">
        <f t="shared" si="50"/>
        <v>SIM</v>
      </c>
      <c r="Z202" s="118">
        <f t="shared" si="62"/>
        <v>77526.522400000016</v>
      </c>
      <c r="AA202" s="118">
        <f t="shared" si="63"/>
        <v>77526.522400000016</v>
      </c>
      <c r="AB202" s="118">
        <f t="shared" si="64"/>
        <v>77526.522400000016</v>
      </c>
    </row>
    <row r="203" spans="1:28" x14ac:dyDescent="0.25">
      <c r="A203" s="176" t="s">
        <v>276</v>
      </c>
      <c r="B203" s="51" t="s">
        <v>125</v>
      </c>
      <c r="C203" s="51" t="s">
        <v>71</v>
      </c>
      <c r="D203" s="51" t="s">
        <v>201</v>
      </c>
      <c r="E203" s="51" t="s">
        <v>250</v>
      </c>
      <c r="F203" s="52">
        <v>3.9999999999999996</v>
      </c>
      <c r="G203" s="53">
        <v>46039.054799999998</v>
      </c>
      <c r="H203" s="52">
        <v>1</v>
      </c>
      <c r="I203" s="53">
        <v>16963.71</v>
      </c>
      <c r="J203" s="121">
        <v>4060131065</v>
      </c>
      <c r="K203" s="52">
        <f t="shared" si="51"/>
        <v>1</v>
      </c>
      <c r="L203" s="52">
        <f t="shared" si="53"/>
        <v>4.5</v>
      </c>
      <c r="M203" s="52">
        <f t="shared" si="54"/>
        <v>19.5</v>
      </c>
      <c r="N203" s="52">
        <f t="shared" si="52"/>
        <v>6</v>
      </c>
      <c r="O203" s="52">
        <f t="shared" si="55"/>
        <v>19.5</v>
      </c>
      <c r="P203" s="52">
        <f t="shared" si="56"/>
        <v>6</v>
      </c>
      <c r="Q203" s="52">
        <f t="shared" si="57"/>
        <v>3</v>
      </c>
      <c r="R203" s="52">
        <f t="shared" si="58"/>
        <v>0</v>
      </c>
      <c r="S203" s="52" t="str">
        <f t="shared" si="59"/>
        <v>sim</v>
      </c>
      <c r="T203" s="52">
        <v>4.5</v>
      </c>
      <c r="U203" s="53">
        <v>51793.936800000003</v>
      </c>
      <c r="V203" s="53">
        <v>11509.7637</v>
      </c>
      <c r="W203" s="176" t="str">
        <f t="shared" si="60"/>
        <v>NÃO</v>
      </c>
      <c r="X203" s="118">
        <f t="shared" si="61"/>
        <v>34529.291099999995</v>
      </c>
      <c r="Y203" s="118" t="str">
        <f t="shared" si="50"/>
        <v>SIM</v>
      </c>
      <c r="Z203" s="118">
        <f t="shared" si="62"/>
        <v>34529.291099999995</v>
      </c>
      <c r="AA203" s="118">
        <f t="shared" si="63"/>
        <v>34529.291099999995</v>
      </c>
      <c r="AB203" s="118">
        <f t="shared" si="64"/>
        <v>34529.291099999995</v>
      </c>
    </row>
    <row r="204" spans="1:28" ht="30" x14ac:dyDescent="0.25">
      <c r="A204" s="176" t="s">
        <v>276</v>
      </c>
      <c r="B204" s="51" t="s">
        <v>125</v>
      </c>
      <c r="C204" s="51" t="s">
        <v>71</v>
      </c>
      <c r="D204" s="51" t="s">
        <v>201</v>
      </c>
      <c r="E204" s="51" t="s">
        <v>258</v>
      </c>
      <c r="F204" s="52">
        <v>0</v>
      </c>
      <c r="G204" s="53">
        <v>0</v>
      </c>
      <c r="H204" s="52">
        <v>1</v>
      </c>
      <c r="I204" s="53">
        <v>9883.69</v>
      </c>
      <c r="J204" s="121">
        <v>4060131065</v>
      </c>
      <c r="K204" s="52">
        <f t="shared" si="51"/>
        <v>0</v>
      </c>
      <c r="L204" s="52">
        <f t="shared" si="53"/>
        <v>0</v>
      </c>
      <c r="M204" s="52">
        <f t="shared" si="54"/>
        <v>19.5</v>
      </c>
      <c r="N204" s="52">
        <f t="shared" si="52"/>
        <v>6</v>
      </c>
      <c r="O204" s="52">
        <f t="shared" si="55"/>
        <v>16.5</v>
      </c>
      <c r="P204" s="52">
        <f t="shared" si="56"/>
        <v>5</v>
      </c>
      <c r="Q204" s="52">
        <f t="shared" si="57"/>
        <v>0</v>
      </c>
      <c r="R204" s="52">
        <f t="shared" si="58"/>
        <v>0</v>
      </c>
      <c r="S204" s="52" t="str">
        <f t="shared" si="59"/>
        <v xml:space="preserve"> </v>
      </c>
      <c r="T204" s="52">
        <v>0</v>
      </c>
      <c r="U204" s="53">
        <v>0</v>
      </c>
      <c r="V204" s="53">
        <v>9502.1337999999996</v>
      </c>
      <c r="W204" s="176" t="str">
        <f t="shared" si="60"/>
        <v/>
      </c>
      <c r="X204" s="118">
        <f t="shared" si="61"/>
        <v>-9502.1337999999996</v>
      </c>
      <c r="Y204" s="118" t="str">
        <f t="shared" si="50"/>
        <v>SIM</v>
      </c>
      <c r="Z204" s="118">
        <f t="shared" si="62"/>
        <v>-9502.1337999999996</v>
      </c>
      <c r="AA204" s="118">
        <f t="shared" si="63"/>
        <v>-9502.1337999999996</v>
      </c>
      <c r="AB204" s="118">
        <f t="shared" si="64"/>
        <v>-9502.1337999999996</v>
      </c>
    </row>
    <row r="205" spans="1:28" x14ac:dyDescent="0.25">
      <c r="A205" s="176" t="s">
        <v>276</v>
      </c>
      <c r="B205" s="51" t="s">
        <v>125</v>
      </c>
      <c r="C205" s="51" t="s">
        <v>71</v>
      </c>
      <c r="D205" s="51" t="s">
        <v>201</v>
      </c>
      <c r="E205" s="51" t="s">
        <v>261</v>
      </c>
      <c r="F205" s="52">
        <v>0</v>
      </c>
      <c r="G205" s="53">
        <v>0</v>
      </c>
      <c r="H205" s="52">
        <v>2</v>
      </c>
      <c r="I205" s="53">
        <v>24576.85</v>
      </c>
      <c r="J205" s="121">
        <v>4060131065</v>
      </c>
      <c r="K205" s="52">
        <f t="shared" si="51"/>
        <v>0</v>
      </c>
      <c r="L205" s="52">
        <f t="shared" si="53"/>
        <v>0</v>
      </c>
      <c r="M205" s="52">
        <f t="shared" si="54"/>
        <v>19.5</v>
      </c>
      <c r="N205" s="52">
        <f t="shared" si="52"/>
        <v>6</v>
      </c>
      <c r="O205" s="52">
        <f t="shared" si="55"/>
        <v>16.5</v>
      </c>
      <c r="P205" s="52">
        <f t="shared" si="56"/>
        <v>5</v>
      </c>
      <c r="Q205" s="52">
        <f t="shared" si="57"/>
        <v>0</v>
      </c>
      <c r="R205" s="52">
        <f t="shared" si="58"/>
        <v>0</v>
      </c>
      <c r="S205" s="52" t="str">
        <f t="shared" si="59"/>
        <v xml:space="preserve"> </v>
      </c>
      <c r="T205" s="52">
        <v>0</v>
      </c>
      <c r="U205" s="53">
        <v>0</v>
      </c>
      <c r="V205" s="53">
        <v>8897.7721999999994</v>
      </c>
      <c r="W205" s="176" t="str">
        <f t="shared" si="60"/>
        <v/>
      </c>
      <c r="X205" s="118">
        <f t="shared" si="61"/>
        <v>-17795.544399999999</v>
      </c>
      <c r="Y205" s="118" t="str">
        <f t="shared" si="50"/>
        <v>SIM</v>
      </c>
      <c r="Z205" s="118">
        <f t="shared" si="62"/>
        <v>-17795.544399999999</v>
      </c>
      <c r="AA205" s="118">
        <f t="shared" si="63"/>
        <v>-17795.544399999999</v>
      </c>
      <c r="AB205" s="118">
        <f t="shared" si="64"/>
        <v>-17795.544399999999</v>
      </c>
    </row>
    <row r="206" spans="1:28" x14ac:dyDescent="0.25">
      <c r="A206" s="176" t="s">
        <v>276</v>
      </c>
      <c r="B206" s="51" t="s">
        <v>125</v>
      </c>
      <c r="C206" s="51" t="s">
        <v>71</v>
      </c>
      <c r="D206" s="51" t="s">
        <v>201</v>
      </c>
      <c r="E206" s="51" t="s">
        <v>257</v>
      </c>
      <c r="F206" s="52">
        <v>12.500000000000002</v>
      </c>
      <c r="G206" s="53">
        <v>121135.19100000001</v>
      </c>
      <c r="H206" s="52">
        <v>5</v>
      </c>
      <c r="I206" s="53">
        <v>53872.57</v>
      </c>
      <c r="J206" s="121">
        <v>4060131065</v>
      </c>
      <c r="K206" s="52">
        <f t="shared" si="51"/>
        <v>5</v>
      </c>
      <c r="L206" s="52">
        <f t="shared" si="53"/>
        <v>15</v>
      </c>
      <c r="M206" s="52">
        <f t="shared" si="54"/>
        <v>19.5</v>
      </c>
      <c r="N206" s="52">
        <f t="shared" si="52"/>
        <v>6</v>
      </c>
      <c r="O206" s="52">
        <f t="shared" si="55"/>
        <v>16.5</v>
      </c>
      <c r="P206" s="52">
        <f t="shared" si="56"/>
        <v>5</v>
      </c>
      <c r="Q206" s="52">
        <f t="shared" si="57"/>
        <v>17</v>
      </c>
      <c r="R206" s="52">
        <f t="shared" si="58"/>
        <v>0</v>
      </c>
      <c r="S206" s="52" t="str">
        <f t="shared" si="59"/>
        <v>não</v>
      </c>
      <c r="T206" s="52">
        <v>15</v>
      </c>
      <c r="U206" s="53">
        <v>145362.2292</v>
      </c>
      <c r="V206" s="53">
        <v>9690.8153000000002</v>
      </c>
      <c r="W206" s="176" t="str">
        <f t="shared" si="60"/>
        <v>NÃO</v>
      </c>
      <c r="X206" s="118">
        <f t="shared" si="61"/>
        <v>72681.114750000022</v>
      </c>
      <c r="Y206" s="118" t="str">
        <f t="shared" si="50"/>
        <v>SIM</v>
      </c>
      <c r="Z206" s="118">
        <f t="shared" si="62"/>
        <v>72681.114750000022</v>
      </c>
      <c r="AA206" s="118">
        <f t="shared" si="63"/>
        <v>72681.114750000022</v>
      </c>
      <c r="AB206" s="118">
        <f t="shared" si="64"/>
        <v>72681.114750000022</v>
      </c>
    </row>
    <row r="207" spans="1:28" x14ac:dyDescent="0.25">
      <c r="A207" s="176" t="s">
        <v>276</v>
      </c>
      <c r="B207" s="51" t="s">
        <v>125</v>
      </c>
      <c r="C207" s="51" t="s">
        <v>71</v>
      </c>
      <c r="D207" s="51" t="s">
        <v>202</v>
      </c>
      <c r="E207" s="51" t="s">
        <v>250</v>
      </c>
      <c r="F207" s="52">
        <v>3</v>
      </c>
      <c r="G207" s="53">
        <v>34529.291400000002</v>
      </c>
      <c r="H207" s="52">
        <v>1</v>
      </c>
      <c r="I207" s="53">
        <v>9211.58</v>
      </c>
      <c r="J207" s="121">
        <v>4060131066</v>
      </c>
      <c r="K207" s="52">
        <f t="shared" si="51"/>
        <v>1</v>
      </c>
      <c r="L207" s="52">
        <f t="shared" si="53"/>
        <v>3.5000000000000004</v>
      </c>
      <c r="M207" s="52">
        <f t="shared" si="54"/>
        <v>16.5</v>
      </c>
      <c r="N207" s="52">
        <f t="shared" si="52"/>
        <v>8</v>
      </c>
      <c r="O207" s="52">
        <f t="shared" si="55"/>
        <v>16.5</v>
      </c>
      <c r="P207" s="52">
        <f t="shared" si="56"/>
        <v>8</v>
      </c>
      <c r="Q207" s="52">
        <f t="shared" si="57"/>
        <v>2</v>
      </c>
      <c r="R207" s="52">
        <f t="shared" si="58"/>
        <v>0</v>
      </c>
      <c r="S207" s="52" t="str">
        <f t="shared" si="59"/>
        <v>sim</v>
      </c>
      <c r="T207" s="52">
        <v>3.5000000000000004</v>
      </c>
      <c r="U207" s="53">
        <v>40284.1728</v>
      </c>
      <c r="V207" s="53">
        <v>11509.7637</v>
      </c>
      <c r="W207" s="176" t="str">
        <f t="shared" si="60"/>
        <v>NÃO</v>
      </c>
      <c r="X207" s="118">
        <f t="shared" si="61"/>
        <v>23019.527399999999</v>
      </c>
      <c r="Y207" s="118" t="str">
        <f t="shared" si="50"/>
        <v>NÃO</v>
      </c>
      <c r="Z207" s="118">
        <f t="shared" si="62"/>
        <v>23019.527399999999</v>
      </c>
      <c r="AA207" s="118">
        <f t="shared" si="63"/>
        <v>23019.527399999999</v>
      </c>
      <c r="AB207" s="118">
        <f t="shared" si="64"/>
        <v>23019.527399999999</v>
      </c>
    </row>
    <row r="208" spans="1:28" x14ac:dyDescent="0.25">
      <c r="A208" s="176" t="s">
        <v>276</v>
      </c>
      <c r="B208" s="51" t="s">
        <v>125</v>
      </c>
      <c r="C208" s="51" t="s">
        <v>71</v>
      </c>
      <c r="D208" s="51" t="s">
        <v>202</v>
      </c>
      <c r="E208" s="51" t="s">
        <v>257</v>
      </c>
      <c r="F208" s="52">
        <v>11</v>
      </c>
      <c r="G208" s="53">
        <v>106598.9682</v>
      </c>
      <c r="H208" s="52">
        <v>7</v>
      </c>
      <c r="I208" s="53">
        <v>58587.07</v>
      </c>
      <c r="J208" s="121">
        <v>4060131066</v>
      </c>
      <c r="K208" s="52">
        <f t="shared" si="51"/>
        <v>7</v>
      </c>
      <c r="L208" s="52">
        <f t="shared" si="53"/>
        <v>12.999999999999998</v>
      </c>
      <c r="M208" s="52">
        <f t="shared" si="54"/>
        <v>16.5</v>
      </c>
      <c r="N208" s="52">
        <f t="shared" si="52"/>
        <v>8</v>
      </c>
      <c r="O208" s="52">
        <f t="shared" si="55"/>
        <v>14.5</v>
      </c>
      <c r="P208" s="52">
        <f t="shared" si="56"/>
        <v>7</v>
      </c>
      <c r="Q208" s="52">
        <f t="shared" si="57"/>
        <v>15</v>
      </c>
      <c r="R208" s="52">
        <f t="shared" si="58"/>
        <v>0</v>
      </c>
      <c r="S208" s="52" t="str">
        <f t="shared" si="59"/>
        <v>não</v>
      </c>
      <c r="T208" s="52">
        <v>12.999999999999998</v>
      </c>
      <c r="U208" s="53">
        <v>125980.599</v>
      </c>
      <c r="V208" s="53">
        <v>9690.8153000000002</v>
      </c>
      <c r="W208" s="176" t="str">
        <f t="shared" si="60"/>
        <v>NÃO</v>
      </c>
      <c r="X208" s="118">
        <f t="shared" si="61"/>
        <v>38763.261200000001</v>
      </c>
      <c r="Y208" s="118" t="str">
        <f t="shared" si="50"/>
        <v>NÃO</v>
      </c>
      <c r="Z208" s="118">
        <f t="shared" si="62"/>
        <v>38763.261200000001</v>
      </c>
      <c r="AA208" s="118">
        <f t="shared" si="63"/>
        <v>38763.261200000001</v>
      </c>
      <c r="AB208" s="118">
        <f t="shared" si="64"/>
        <v>38763.261200000001</v>
      </c>
    </row>
    <row r="209" spans="1:28" x14ac:dyDescent="0.25">
      <c r="A209" s="176" t="s">
        <v>276</v>
      </c>
      <c r="B209" s="51" t="s">
        <v>125</v>
      </c>
      <c r="C209" s="51" t="s">
        <v>71</v>
      </c>
      <c r="D209" s="51" t="s">
        <v>203</v>
      </c>
      <c r="E209" s="51" t="s">
        <v>250</v>
      </c>
      <c r="F209" s="52">
        <v>3</v>
      </c>
      <c r="G209" s="53">
        <v>34529.291400000002</v>
      </c>
      <c r="H209" s="52">
        <v>3</v>
      </c>
      <c r="I209" s="53">
        <v>16284.38</v>
      </c>
      <c r="J209" s="121">
        <v>4060131067</v>
      </c>
      <c r="K209" s="52">
        <f t="shared" si="51"/>
        <v>3</v>
      </c>
      <c r="L209" s="52">
        <f t="shared" si="53"/>
        <v>3.5000000000000004</v>
      </c>
      <c r="M209" s="52">
        <f t="shared" si="54"/>
        <v>14</v>
      </c>
      <c r="N209" s="52">
        <f t="shared" si="52"/>
        <v>8</v>
      </c>
      <c r="O209" s="52">
        <f t="shared" si="55"/>
        <v>14</v>
      </c>
      <c r="P209" s="52">
        <f t="shared" si="56"/>
        <v>8</v>
      </c>
      <c r="Q209" s="52">
        <f t="shared" si="57"/>
        <v>5</v>
      </c>
      <c r="R209" s="52">
        <f t="shared" si="58"/>
        <v>0</v>
      </c>
      <c r="S209" s="52" t="str">
        <f t="shared" si="59"/>
        <v>não</v>
      </c>
      <c r="T209" s="52">
        <v>3.5000000000000004</v>
      </c>
      <c r="U209" s="53">
        <v>40284.1728</v>
      </c>
      <c r="V209" s="53">
        <v>11509.7637</v>
      </c>
      <c r="W209" s="176" t="str">
        <f t="shared" si="60"/>
        <v>NÃO</v>
      </c>
      <c r="X209" s="118">
        <f t="shared" si="61"/>
        <v>0</v>
      </c>
      <c r="Y209" s="118" t="str">
        <f t="shared" si="50"/>
        <v>NÃO</v>
      </c>
      <c r="Z209" s="118">
        <f t="shared" si="62"/>
        <v>0</v>
      </c>
      <c r="AA209" s="118">
        <f t="shared" si="63"/>
        <v>0</v>
      </c>
      <c r="AB209" s="118">
        <f t="shared" si="64"/>
        <v>0</v>
      </c>
    </row>
    <row r="210" spans="1:28" x14ac:dyDescent="0.25">
      <c r="A210" s="176" t="s">
        <v>276</v>
      </c>
      <c r="B210" s="51" t="s">
        <v>125</v>
      </c>
      <c r="C210" s="51" t="s">
        <v>71</v>
      </c>
      <c r="D210" s="51" t="s">
        <v>203</v>
      </c>
      <c r="E210" s="51" t="s">
        <v>257</v>
      </c>
      <c r="F210" s="52">
        <v>9</v>
      </c>
      <c r="G210" s="53">
        <v>87217.338000000003</v>
      </c>
      <c r="H210" s="52">
        <v>5</v>
      </c>
      <c r="I210" s="53">
        <v>45506.53</v>
      </c>
      <c r="J210" s="121">
        <v>4060131067</v>
      </c>
      <c r="K210" s="52">
        <f t="shared" si="51"/>
        <v>5</v>
      </c>
      <c r="L210" s="52">
        <f t="shared" si="53"/>
        <v>10.5</v>
      </c>
      <c r="M210" s="52">
        <f t="shared" si="54"/>
        <v>14</v>
      </c>
      <c r="N210" s="52">
        <f t="shared" si="52"/>
        <v>8</v>
      </c>
      <c r="O210" s="52">
        <f t="shared" si="55"/>
        <v>9</v>
      </c>
      <c r="P210" s="52">
        <f t="shared" si="56"/>
        <v>5</v>
      </c>
      <c r="Q210" s="52">
        <f t="shared" si="57"/>
        <v>9</v>
      </c>
      <c r="R210" s="52">
        <f t="shared" si="58"/>
        <v>0</v>
      </c>
      <c r="S210" s="52" t="str">
        <f t="shared" si="59"/>
        <v>não</v>
      </c>
      <c r="T210" s="52">
        <v>10.5</v>
      </c>
      <c r="U210" s="53">
        <v>101753.56080000001</v>
      </c>
      <c r="V210" s="53">
        <v>9690.8153000000002</v>
      </c>
      <c r="W210" s="176" t="str">
        <f t="shared" si="60"/>
        <v>NÃO</v>
      </c>
      <c r="X210" s="118">
        <f t="shared" si="61"/>
        <v>38763.261200000001</v>
      </c>
      <c r="Y210" s="118" t="str">
        <f t="shared" si="50"/>
        <v>NÃO</v>
      </c>
      <c r="Z210" s="118">
        <f t="shared" si="62"/>
        <v>38763.261200000001</v>
      </c>
      <c r="AA210" s="118">
        <f t="shared" si="63"/>
        <v>38763.261200000001</v>
      </c>
      <c r="AB210" s="118">
        <f t="shared" si="64"/>
        <v>38763.261200000001</v>
      </c>
    </row>
    <row r="211" spans="1:28" x14ac:dyDescent="0.25">
      <c r="A211" s="176" t="s">
        <v>276</v>
      </c>
      <c r="B211" s="51" t="s">
        <v>125</v>
      </c>
      <c r="C211" s="51" t="s">
        <v>71</v>
      </c>
      <c r="D211" s="51" t="s">
        <v>204</v>
      </c>
      <c r="E211" s="51" t="s">
        <v>250</v>
      </c>
      <c r="F211" s="52">
        <v>2.5</v>
      </c>
      <c r="G211" s="53">
        <v>28774.4094</v>
      </c>
      <c r="H211" s="52">
        <v>0</v>
      </c>
      <c r="I211" s="53">
        <v>0</v>
      </c>
      <c r="J211" s="121">
        <v>4060131068</v>
      </c>
      <c r="K211" s="52">
        <f t="shared" si="51"/>
        <v>0</v>
      </c>
      <c r="L211" s="52">
        <f t="shared" si="53"/>
        <v>0</v>
      </c>
      <c r="M211" s="52">
        <f t="shared" si="54"/>
        <v>12.5</v>
      </c>
      <c r="N211" s="52">
        <f t="shared" si="52"/>
        <v>5</v>
      </c>
      <c r="O211" s="52">
        <f t="shared" si="55"/>
        <v>12.5</v>
      </c>
      <c r="P211" s="52">
        <f t="shared" si="56"/>
        <v>5</v>
      </c>
      <c r="Q211" s="52">
        <f t="shared" si="57"/>
        <v>0</v>
      </c>
      <c r="R211" s="52">
        <f t="shared" si="58"/>
        <v>0</v>
      </c>
      <c r="S211" s="52" t="str">
        <f t="shared" si="59"/>
        <v xml:space="preserve"> </v>
      </c>
      <c r="T211" s="52">
        <v>3</v>
      </c>
      <c r="U211" s="53">
        <v>34529.291400000002</v>
      </c>
      <c r="V211" s="53">
        <v>11509.7637</v>
      </c>
      <c r="W211" s="176" t="str">
        <f t="shared" si="60"/>
        <v>NÃO</v>
      </c>
      <c r="X211" s="118">
        <f t="shared" si="61"/>
        <v>28774.409249999997</v>
      </c>
      <c r="Y211" s="118"/>
      <c r="Z211" s="118">
        <f t="shared" si="62"/>
        <v>28774.409249999997</v>
      </c>
      <c r="AA211" s="118">
        <f t="shared" si="63"/>
        <v>28774.409249999997</v>
      </c>
      <c r="AB211" s="118">
        <f t="shared" si="64"/>
        <v>28774.409249999997</v>
      </c>
    </row>
    <row r="212" spans="1:28" x14ac:dyDescent="0.25">
      <c r="A212" s="176" t="s">
        <v>276</v>
      </c>
      <c r="B212" s="51" t="s">
        <v>125</v>
      </c>
      <c r="C212" s="51" t="s">
        <v>71</v>
      </c>
      <c r="D212" s="51" t="s">
        <v>204</v>
      </c>
      <c r="E212" s="51" t="s">
        <v>261</v>
      </c>
      <c r="F212" s="52">
        <v>5.5</v>
      </c>
      <c r="G212" s="53">
        <v>48937.747199999998</v>
      </c>
      <c r="H212" s="52">
        <v>1</v>
      </c>
      <c r="I212" s="53">
        <v>9937.42</v>
      </c>
      <c r="J212" s="121">
        <v>4060131068</v>
      </c>
      <c r="K212" s="52">
        <f t="shared" si="51"/>
        <v>1</v>
      </c>
      <c r="L212" s="52">
        <f t="shared" si="53"/>
        <v>6</v>
      </c>
      <c r="M212" s="52">
        <f t="shared" si="54"/>
        <v>12.5</v>
      </c>
      <c r="N212" s="52">
        <f t="shared" si="52"/>
        <v>5</v>
      </c>
      <c r="O212" s="52">
        <f t="shared" si="55"/>
        <v>12.5</v>
      </c>
      <c r="P212" s="52">
        <f t="shared" si="56"/>
        <v>5</v>
      </c>
      <c r="Q212" s="52">
        <f t="shared" si="57"/>
        <v>3</v>
      </c>
      <c r="R212" s="52">
        <f t="shared" si="58"/>
        <v>0</v>
      </c>
      <c r="S212" s="52" t="str">
        <f t="shared" si="59"/>
        <v>sim</v>
      </c>
      <c r="T212" s="52">
        <v>6</v>
      </c>
      <c r="U212" s="53">
        <v>53386.633199999997</v>
      </c>
      <c r="V212" s="53">
        <v>8897.7721999999994</v>
      </c>
      <c r="W212" s="176" t="str">
        <f t="shared" si="60"/>
        <v>NÃO</v>
      </c>
      <c r="X212" s="118">
        <f t="shared" si="61"/>
        <v>40039.974900000001</v>
      </c>
      <c r="Y212" s="118" t="str">
        <f t="shared" ref="Y212:Y233" si="65">IF(I212&gt;(H212*V212),"SIM","NÃO")</f>
        <v>SIM</v>
      </c>
      <c r="Z212" s="118">
        <f t="shared" si="62"/>
        <v>40039.974900000001</v>
      </c>
      <c r="AA212" s="118">
        <f t="shared" si="63"/>
        <v>40039.974900000001</v>
      </c>
      <c r="AB212" s="118">
        <f t="shared" si="64"/>
        <v>40039.974900000001</v>
      </c>
    </row>
    <row r="213" spans="1:28" x14ac:dyDescent="0.25">
      <c r="A213" s="176" t="s">
        <v>276</v>
      </c>
      <c r="B213" s="51" t="s">
        <v>125</v>
      </c>
      <c r="C213" s="51" t="s">
        <v>71</v>
      </c>
      <c r="D213" s="51" t="s">
        <v>204</v>
      </c>
      <c r="E213" s="51" t="s">
        <v>257</v>
      </c>
      <c r="F213" s="52">
        <v>3</v>
      </c>
      <c r="G213" s="53">
        <v>29072.446199999998</v>
      </c>
      <c r="H213" s="52">
        <v>4</v>
      </c>
      <c r="I213" s="53">
        <v>27928.69</v>
      </c>
      <c r="J213" s="121">
        <v>4060131068</v>
      </c>
      <c r="K213" s="52">
        <f t="shared" si="51"/>
        <v>4</v>
      </c>
      <c r="L213" s="52">
        <f t="shared" si="53"/>
        <v>3.5000000000000004</v>
      </c>
      <c r="M213" s="52">
        <f t="shared" si="54"/>
        <v>12.5</v>
      </c>
      <c r="N213" s="52">
        <f t="shared" si="52"/>
        <v>5</v>
      </c>
      <c r="O213" s="52">
        <f t="shared" si="55"/>
        <v>9.5</v>
      </c>
      <c r="P213" s="52">
        <f t="shared" si="56"/>
        <v>4</v>
      </c>
      <c r="Q213" s="52">
        <f t="shared" si="57"/>
        <v>10</v>
      </c>
      <c r="R213" s="52">
        <f t="shared" si="58"/>
        <v>0</v>
      </c>
      <c r="S213" s="52" t="str">
        <f t="shared" si="59"/>
        <v>não</v>
      </c>
      <c r="T213" s="52">
        <v>3.5000000000000004</v>
      </c>
      <c r="U213" s="53">
        <v>33917.853600000002</v>
      </c>
      <c r="V213" s="53">
        <v>9690.8153000000002</v>
      </c>
      <c r="W213" s="176" t="str">
        <f t="shared" si="60"/>
        <v>NÃO</v>
      </c>
      <c r="X213" s="118">
        <f t="shared" si="61"/>
        <v>-9690.8153000000002</v>
      </c>
      <c r="Y213" s="118" t="str">
        <f t="shared" si="65"/>
        <v>NÃO</v>
      </c>
      <c r="Z213" s="118">
        <f t="shared" si="62"/>
        <v>-6982.1724999999997</v>
      </c>
      <c r="AA213" s="118">
        <f t="shared" si="63"/>
        <v>-9690.8153000000002</v>
      </c>
      <c r="AB213" s="118">
        <f t="shared" si="64"/>
        <v>-6982.1724999999997</v>
      </c>
    </row>
    <row r="214" spans="1:28" ht="30" x14ac:dyDescent="0.25">
      <c r="A214" s="176" t="s">
        <v>276</v>
      </c>
      <c r="B214" s="51" t="s">
        <v>125</v>
      </c>
      <c r="C214" s="51" t="s">
        <v>71</v>
      </c>
      <c r="D214" s="51" t="s">
        <v>205</v>
      </c>
      <c r="E214" s="51" t="s">
        <v>250</v>
      </c>
      <c r="F214" s="52">
        <v>15</v>
      </c>
      <c r="G214" s="53">
        <v>172646.4558</v>
      </c>
      <c r="H214" s="52">
        <v>7</v>
      </c>
      <c r="I214" s="53">
        <v>107863.61</v>
      </c>
      <c r="J214" s="121">
        <v>4060131069</v>
      </c>
      <c r="K214" s="52">
        <f t="shared" si="51"/>
        <v>7</v>
      </c>
      <c r="L214" s="52">
        <f t="shared" si="53"/>
        <v>17.5</v>
      </c>
      <c r="M214" s="52">
        <f t="shared" si="54"/>
        <v>73.5</v>
      </c>
      <c r="N214" s="52">
        <f t="shared" si="52"/>
        <v>46</v>
      </c>
      <c r="O214" s="52">
        <f t="shared" si="55"/>
        <v>73.5</v>
      </c>
      <c r="P214" s="52">
        <f t="shared" si="56"/>
        <v>46</v>
      </c>
      <c r="Q214" s="52">
        <f t="shared" si="57"/>
        <v>11</v>
      </c>
      <c r="R214" s="52">
        <f t="shared" si="58"/>
        <v>0</v>
      </c>
      <c r="S214" s="52" t="str">
        <f t="shared" si="59"/>
        <v>sim</v>
      </c>
      <c r="T214" s="52">
        <v>17.5</v>
      </c>
      <c r="U214" s="53">
        <v>201420.8646</v>
      </c>
      <c r="V214" s="53">
        <v>11509.7637</v>
      </c>
      <c r="W214" s="176" t="str">
        <f t="shared" si="60"/>
        <v>NÃO</v>
      </c>
      <c r="X214" s="118">
        <f t="shared" si="61"/>
        <v>92078.109599999996</v>
      </c>
      <c r="Y214" s="118" t="str">
        <f t="shared" si="65"/>
        <v>SIM</v>
      </c>
      <c r="Z214" s="118">
        <f t="shared" si="62"/>
        <v>92078.109599999996</v>
      </c>
      <c r="AA214" s="118">
        <f t="shared" si="63"/>
        <v>92078.109599999996</v>
      </c>
      <c r="AB214" s="118">
        <f t="shared" si="64"/>
        <v>92078.109599999996</v>
      </c>
    </row>
    <row r="215" spans="1:28" ht="30" x14ac:dyDescent="0.25">
      <c r="A215" s="176" t="s">
        <v>276</v>
      </c>
      <c r="B215" s="51" t="s">
        <v>125</v>
      </c>
      <c r="C215" s="51" t="s">
        <v>71</v>
      </c>
      <c r="D215" s="51" t="s">
        <v>205</v>
      </c>
      <c r="E215" s="51" t="s">
        <v>258</v>
      </c>
      <c r="F215" s="52">
        <v>0</v>
      </c>
      <c r="G215" s="53">
        <v>0</v>
      </c>
      <c r="H215" s="52">
        <v>1</v>
      </c>
      <c r="I215" s="53">
        <v>8527.66</v>
      </c>
      <c r="J215" s="121">
        <v>4060131069</v>
      </c>
      <c r="K215" s="52">
        <f t="shared" si="51"/>
        <v>0</v>
      </c>
      <c r="L215" s="52">
        <f t="shared" si="53"/>
        <v>0</v>
      </c>
      <c r="M215" s="52">
        <f t="shared" si="54"/>
        <v>73.5</v>
      </c>
      <c r="N215" s="52">
        <f t="shared" si="52"/>
        <v>46</v>
      </c>
      <c r="O215" s="52">
        <f t="shared" si="55"/>
        <v>62.5</v>
      </c>
      <c r="P215" s="52">
        <f t="shared" si="56"/>
        <v>39</v>
      </c>
      <c r="Q215" s="52">
        <f t="shared" si="57"/>
        <v>0</v>
      </c>
      <c r="R215" s="52">
        <f t="shared" si="58"/>
        <v>0</v>
      </c>
      <c r="S215" s="52" t="str">
        <f t="shared" si="59"/>
        <v xml:space="preserve"> </v>
      </c>
      <c r="T215" s="52">
        <v>0</v>
      </c>
      <c r="U215" s="53">
        <v>0</v>
      </c>
      <c r="V215" s="53">
        <v>9502.1337999999996</v>
      </c>
      <c r="W215" s="176" t="str">
        <f t="shared" si="60"/>
        <v/>
      </c>
      <c r="X215" s="118">
        <f t="shared" si="61"/>
        <v>-9502.1337999999996</v>
      </c>
      <c r="Y215" s="118" t="str">
        <f t="shared" si="65"/>
        <v>NÃO</v>
      </c>
      <c r="Z215" s="118">
        <f t="shared" si="62"/>
        <v>-8527.66</v>
      </c>
      <c r="AA215" s="118">
        <f t="shared" si="63"/>
        <v>-9502.1337999999996</v>
      </c>
      <c r="AB215" s="118">
        <f t="shared" si="64"/>
        <v>-8527.66</v>
      </c>
    </row>
    <row r="216" spans="1:28" ht="30" x14ac:dyDescent="0.25">
      <c r="A216" s="176" t="s">
        <v>276</v>
      </c>
      <c r="B216" s="51" t="s">
        <v>125</v>
      </c>
      <c r="C216" s="51" t="s">
        <v>71</v>
      </c>
      <c r="D216" s="51" t="s">
        <v>205</v>
      </c>
      <c r="E216" s="51" t="s">
        <v>257</v>
      </c>
      <c r="F216" s="52">
        <v>47.5</v>
      </c>
      <c r="G216" s="53">
        <v>460313.72700000001</v>
      </c>
      <c r="H216" s="52">
        <v>39</v>
      </c>
      <c r="I216" s="53">
        <v>373381.1</v>
      </c>
      <c r="J216" s="121">
        <v>4060131069</v>
      </c>
      <c r="K216" s="52">
        <f t="shared" si="51"/>
        <v>39</v>
      </c>
      <c r="L216" s="52">
        <f t="shared" si="53"/>
        <v>56.000000000000007</v>
      </c>
      <c r="M216" s="52">
        <f t="shared" si="54"/>
        <v>73.5</v>
      </c>
      <c r="N216" s="52">
        <f t="shared" si="52"/>
        <v>46</v>
      </c>
      <c r="O216" s="52">
        <f t="shared" si="55"/>
        <v>62.5</v>
      </c>
      <c r="P216" s="52">
        <f t="shared" si="56"/>
        <v>39</v>
      </c>
      <c r="Q216" s="52">
        <f t="shared" si="57"/>
        <v>63</v>
      </c>
      <c r="R216" s="52">
        <f t="shared" si="58"/>
        <v>0</v>
      </c>
      <c r="S216" s="52" t="str">
        <f t="shared" si="59"/>
        <v>não</v>
      </c>
      <c r="T216" s="52">
        <v>56.000000000000007</v>
      </c>
      <c r="U216" s="53">
        <v>542685.65700000001</v>
      </c>
      <c r="V216" s="53">
        <v>9690.8153000000002</v>
      </c>
      <c r="W216" s="176" t="str">
        <f t="shared" si="60"/>
        <v>NÃO</v>
      </c>
      <c r="X216" s="118">
        <f t="shared" si="61"/>
        <v>82371.930049999995</v>
      </c>
      <c r="Y216" s="118" t="str">
        <f t="shared" si="65"/>
        <v>NÃO</v>
      </c>
      <c r="Z216" s="118">
        <f t="shared" si="62"/>
        <v>82371.930049999995</v>
      </c>
      <c r="AA216" s="118">
        <f t="shared" si="63"/>
        <v>82371.930049999995</v>
      </c>
      <c r="AB216" s="118">
        <f t="shared" si="64"/>
        <v>82371.930049999995</v>
      </c>
    </row>
    <row r="217" spans="1:28" ht="30" x14ac:dyDescent="0.25">
      <c r="A217" s="176" t="s">
        <v>276</v>
      </c>
      <c r="B217" s="51" t="s">
        <v>134</v>
      </c>
      <c r="C217" s="51" t="s">
        <v>114</v>
      </c>
      <c r="D217" s="51" t="s">
        <v>247</v>
      </c>
      <c r="E217" s="51" t="s">
        <v>264</v>
      </c>
      <c r="F217" s="52">
        <v>0</v>
      </c>
      <c r="G217" s="53">
        <v>0</v>
      </c>
      <c r="H217" s="52">
        <v>4</v>
      </c>
      <c r="I217" s="53">
        <v>39760.720000000001</v>
      </c>
      <c r="J217" s="121">
        <v>4060131070</v>
      </c>
      <c r="K217" s="52">
        <f t="shared" si="51"/>
        <v>0</v>
      </c>
      <c r="L217" s="52">
        <f t="shared" si="53"/>
        <v>0</v>
      </c>
      <c r="M217" s="52">
        <f t="shared" si="54"/>
        <v>38</v>
      </c>
      <c r="N217" s="52">
        <f t="shared" si="52"/>
        <v>39</v>
      </c>
      <c r="O217" s="52">
        <f t="shared" si="55"/>
        <v>38</v>
      </c>
      <c r="P217" s="52">
        <f t="shared" si="56"/>
        <v>39</v>
      </c>
      <c r="Q217" s="52">
        <f t="shared" si="57"/>
        <v>0</v>
      </c>
      <c r="R217" s="52">
        <f t="shared" si="58"/>
        <v>0</v>
      </c>
      <c r="S217" s="52" t="str">
        <f t="shared" si="59"/>
        <v xml:space="preserve"> </v>
      </c>
      <c r="T217" s="52">
        <v>0</v>
      </c>
      <c r="U217" s="53">
        <v>0</v>
      </c>
      <c r="V217" s="53">
        <v>8473.6610999999994</v>
      </c>
      <c r="W217" s="176" t="str">
        <f t="shared" si="60"/>
        <v/>
      </c>
      <c r="X217" s="118">
        <f t="shared" si="61"/>
        <v>-33894.644399999997</v>
      </c>
      <c r="Y217" s="118" t="str">
        <f t="shared" si="65"/>
        <v>SIM</v>
      </c>
      <c r="Z217" s="118">
        <f t="shared" si="62"/>
        <v>-33894.644399999997</v>
      </c>
      <c r="AA217" s="118">
        <f t="shared" si="63"/>
        <v>-33894.644399999997</v>
      </c>
      <c r="AB217" s="118">
        <f t="shared" si="64"/>
        <v>-33894.644399999997</v>
      </c>
    </row>
    <row r="218" spans="1:28" x14ac:dyDescent="0.25">
      <c r="A218" s="176" t="s">
        <v>276</v>
      </c>
      <c r="B218" s="51" t="s">
        <v>134</v>
      </c>
      <c r="C218" s="51" t="s">
        <v>114</v>
      </c>
      <c r="D218" s="51" t="s">
        <v>247</v>
      </c>
      <c r="E218" s="51" t="s">
        <v>269</v>
      </c>
      <c r="F218" s="52">
        <v>32.5</v>
      </c>
      <c r="G218" s="53">
        <v>376776.6924</v>
      </c>
      <c r="H218" s="52">
        <v>39</v>
      </c>
      <c r="I218" s="53">
        <v>458151.4</v>
      </c>
      <c r="J218" s="121">
        <v>4060131070</v>
      </c>
      <c r="K218" s="52">
        <f t="shared" si="51"/>
        <v>39</v>
      </c>
      <c r="L218" s="52">
        <f t="shared" si="53"/>
        <v>38</v>
      </c>
      <c r="M218" s="52">
        <f t="shared" si="54"/>
        <v>38</v>
      </c>
      <c r="N218" s="52">
        <f t="shared" si="52"/>
        <v>39</v>
      </c>
      <c r="O218" s="52">
        <f t="shared" si="55"/>
        <v>38</v>
      </c>
      <c r="P218" s="52">
        <f t="shared" si="56"/>
        <v>39</v>
      </c>
      <c r="Q218" s="52">
        <f t="shared" si="57"/>
        <v>38</v>
      </c>
      <c r="R218" s="52">
        <f t="shared" si="58"/>
        <v>0</v>
      </c>
      <c r="S218" s="52" t="str">
        <f t="shared" si="59"/>
        <v>não</v>
      </c>
      <c r="T218" s="52">
        <v>38</v>
      </c>
      <c r="U218" s="53">
        <v>440538.90179999999</v>
      </c>
      <c r="V218" s="53">
        <v>11593.129000000001</v>
      </c>
      <c r="W218" s="176" t="str">
        <f t="shared" si="60"/>
        <v>SIM</v>
      </c>
      <c r="X218" s="118">
        <f t="shared" si="61"/>
        <v>-63762.209500000004</v>
      </c>
      <c r="Y218" s="118" t="str">
        <f t="shared" si="65"/>
        <v>SIM</v>
      </c>
      <c r="Z218" s="118">
        <f t="shared" si="62"/>
        <v>-63762.209500000004</v>
      </c>
      <c r="AA218" s="118">
        <f t="shared" si="63"/>
        <v>-75355.338500000013</v>
      </c>
      <c r="AB218" s="118">
        <f t="shared" si="64"/>
        <v>-75355.338500000013</v>
      </c>
    </row>
    <row r="219" spans="1:28" x14ac:dyDescent="0.25">
      <c r="A219" s="176" t="s">
        <v>276</v>
      </c>
      <c r="B219" s="51" t="s">
        <v>134</v>
      </c>
      <c r="C219" s="51" t="s">
        <v>114</v>
      </c>
      <c r="D219" s="51" t="s">
        <v>247</v>
      </c>
      <c r="E219" s="51" t="s">
        <v>254</v>
      </c>
      <c r="F219" s="52">
        <v>0</v>
      </c>
      <c r="G219" s="53">
        <v>0</v>
      </c>
      <c r="H219" s="52">
        <v>1</v>
      </c>
      <c r="I219" s="53">
        <v>7455.42</v>
      </c>
      <c r="J219" s="121">
        <v>4060131070</v>
      </c>
      <c r="K219" s="52">
        <f t="shared" si="51"/>
        <v>0</v>
      </c>
      <c r="L219" s="52">
        <f t="shared" si="53"/>
        <v>0</v>
      </c>
      <c r="M219" s="52">
        <f t="shared" si="54"/>
        <v>38</v>
      </c>
      <c r="N219" s="52">
        <f t="shared" si="52"/>
        <v>39</v>
      </c>
      <c r="O219" s="52">
        <f t="shared" si="55"/>
        <v>0</v>
      </c>
      <c r="P219" s="52">
        <f t="shared" si="56"/>
        <v>0</v>
      </c>
      <c r="Q219" s="52">
        <f t="shared" si="57"/>
        <v>0</v>
      </c>
      <c r="R219" s="52">
        <f t="shared" si="58"/>
        <v>0</v>
      </c>
      <c r="S219" s="52" t="str">
        <f t="shared" si="59"/>
        <v xml:space="preserve"> </v>
      </c>
      <c r="T219" s="52">
        <v>0</v>
      </c>
      <c r="U219" s="53">
        <v>0</v>
      </c>
      <c r="V219" s="53">
        <v>13886.141299999999</v>
      </c>
      <c r="W219" s="176" t="str">
        <f t="shared" si="60"/>
        <v/>
      </c>
      <c r="X219" s="118">
        <f t="shared" si="61"/>
        <v>-13886.141299999999</v>
      </c>
      <c r="Y219" s="118" t="str">
        <f t="shared" si="65"/>
        <v>NÃO</v>
      </c>
      <c r="Z219" s="118">
        <f t="shared" si="62"/>
        <v>-7455.42</v>
      </c>
      <c r="AA219" s="118">
        <f t="shared" si="63"/>
        <v>-13886.141299999999</v>
      </c>
      <c r="AB219" s="118">
        <f t="shared" si="64"/>
        <v>-7455.42</v>
      </c>
    </row>
    <row r="220" spans="1:28" x14ac:dyDescent="0.25">
      <c r="A220" s="176" t="s">
        <v>276</v>
      </c>
      <c r="B220" s="51" t="s">
        <v>134</v>
      </c>
      <c r="C220" s="51" t="s">
        <v>114</v>
      </c>
      <c r="D220" s="51" t="s">
        <v>247</v>
      </c>
      <c r="E220" s="51" t="s">
        <v>256</v>
      </c>
      <c r="F220" s="52">
        <v>0</v>
      </c>
      <c r="G220" s="53">
        <v>0</v>
      </c>
      <c r="H220" s="52">
        <v>6</v>
      </c>
      <c r="I220" s="53">
        <v>53466.73</v>
      </c>
      <c r="J220" s="121">
        <v>4060131070</v>
      </c>
      <c r="K220" s="52">
        <f t="shared" si="51"/>
        <v>0</v>
      </c>
      <c r="L220" s="52">
        <f t="shared" si="53"/>
        <v>0</v>
      </c>
      <c r="M220" s="52">
        <f t="shared" si="54"/>
        <v>38</v>
      </c>
      <c r="N220" s="52">
        <f t="shared" si="52"/>
        <v>39</v>
      </c>
      <c r="O220" s="52">
        <f t="shared" si="55"/>
        <v>0</v>
      </c>
      <c r="P220" s="52">
        <f t="shared" si="56"/>
        <v>0</v>
      </c>
      <c r="Q220" s="52">
        <f t="shared" si="57"/>
        <v>0</v>
      </c>
      <c r="R220" s="52">
        <f t="shared" si="58"/>
        <v>0</v>
      </c>
      <c r="S220" s="52" t="str">
        <f t="shared" si="59"/>
        <v xml:space="preserve"> </v>
      </c>
      <c r="T220" s="52">
        <v>0</v>
      </c>
      <c r="U220" s="53">
        <v>0</v>
      </c>
      <c r="V220" s="53">
        <v>9181.6762999999992</v>
      </c>
      <c r="W220" s="176" t="str">
        <f t="shared" si="60"/>
        <v/>
      </c>
      <c r="X220" s="118">
        <f t="shared" si="61"/>
        <v>-55090.057799999995</v>
      </c>
      <c r="Y220" s="118" t="str">
        <f t="shared" si="65"/>
        <v>NÃO</v>
      </c>
      <c r="Z220" s="118">
        <f t="shared" si="62"/>
        <v>-53466.73000000001</v>
      </c>
      <c r="AA220" s="118">
        <f t="shared" si="63"/>
        <v>-55090.057799999995</v>
      </c>
      <c r="AB220" s="118">
        <f t="shared" si="64"/>
        <v>-53466.73000000001</v>
      </c>
    </row>
    <row r="221" spans="1:28" x14ac:dyDescent="0.25">
      <c r="A221" s="176" t="s">
        <v>276</v>
      </c>
      <c r="B221" s="51" t="s">
        <v>134</v>
      </c>
      <c r="C221" s="51" t="s">
        <v>114</v>
      </c>
      <c r="D221" s="51" t="s">
        <v>248</v>
      </c>
      <c r="E221" s="51" t="s">
        <v>269</v>
      </c>
      <c r="F221" s="52">
        <v>31.5</v>
      </c>
      <c r="G221" s="53">
        <v>365183.5638</v>
      </c>
      <c r="H221" s="52">
        <v>29</v>
      </c>
      <c r="I221" s="53">
        <v>345135.01</v>
      </c>
      <c r="J221" s="121">
        <v>4060131071</v>
      </c>
      <c r="K221" s="52">
        <f t="shared" si="51"/>
        <v>29</v>
      </c>
      <c r="L221" s="52">
        <f t="shared" si="53"/>
        <v>37.5</v>
      </c>
      <c r="M221" s="52">
        <f t="shared" si="54"/>
        <v>37.5</v>
      </c>
      <c r="N221" s="52">
        <f t="shared" si="52"/>
        <v>29</v>
      </c>
      <c r="O221" s="52">
        <f t="shared" si="55"/>
        <v>37.5</v>
      </c>
      <c r="P221" s="52">
        <f t="shared" si="56"/>
        <v>29</v>
      </c>
      <c r="Q221" s="52">
        <f t="shared" si="57"/>
        <v>38</v>
      </c>
      <c r="R221" s="52">
        <f t="shared" si="58"/>
        <v>0</v>
      </c>
      <c r="S221" s="52" t="str">
        <f t="shared" si="59"/>
        <v>não</v>
      </c>
      <c r="T221" s="52">
        <v>37.5</v>
      </c>
      <c r="U221" s="53">
        <v>434742.33779999998</v>
      </c>
      <c r="V221" s="53">
        <v>11593.129000000001</v>
      </c>
      <c r="W221" s="176" t="str">
        <f t="shared" si="60"/>
        <v>NÃO</v>
      </c>
      <c r="X221" s="118">
        <f t="shared" si="61"/>
        <v>28982.822500000002</v>
      </c>
      <c r="Y221" s="118" t="str">
        <f t="shared" si="65"/>
        <v>SIM</v>
      </c>
      <c r="Z221" s="118">
        <f t="shared" si="62"/>
        <v>28982.822500000002</v>
      </c>
      <c r="AA221" s="118">
        <f t="shared" si="63"/>
        <v>28982.822500000002</v>
      </c>
      <c r="AB221" s="118">
        <f t="shared" si="64"/>
        <v>28982.822500000002</v>
      </c>
    </row>
    <row r="222" spans="1:28" x14ac:dyDescent="0.25">
      <c r="A222" s="176" t="s">
        <v>276</v>
      </c>
      <c r="B222" s="51" t="s">
        <v>134</v>
      </c>
      <c r="C222" s="51" t="s">
        <v>114</v>
      </c>
      <c r="D222" s="51" t="s">
        <v>248</v>
      </c>
      <c r="E222" s="51" t="s">
        <v>254</v>
      </c>
      <c r="F222" s="52">
        <v>0</v>
      </c>
      <c r="G222" s="53">
        <v>0</v>
      </c>
      <c r="H222" s="52">
        <v>3</v>
      </c>
      <c r="I222" s="53">
        <v>44563.81</v>
      </c>
      <c r="J222" s="121">
        <v>4060131071</v>
      </c>
      <c r="K222" s="52">
        <f t="shared" si="51"/>
        <v>0</v>
      </c>
      <c r="L222" s="52">
        <f t="shared" si="53"/>
        <v>0</v>
      </c>
      <c r="M222" s="52">
        <f t="shared" si="54"/>
        <v>37.5</v>
      </c>
      <c r="N222" s="52">
        <f t="shared" si="52"/>
        <v>29</v>
      </c>
      <c r="O222" s="52">
        <f t="shared" si="55"/>
        <v>-0.5</v>
      </c>
      <c r="P222" s="52">
        <f t="shared" si="56"/>
        <v>0</v>
      </c>
      <c r="Q222" s="52">
        <f t="shared" si="57"/>
        <v>0</v>
      </c>
      <c r="R222" s="52">
        <f t="shared" si="58"/>
        <v>0</v>
      </c>
      <c r="S222" s="52" t="str">
        <f t="shared" si="59"/>
        <v xml:space="preserve"> </v>
      </c>
      <c r="T222" s="52">
        <v>0</v>
      </c>
      <c r="U222" s="53">
        <v>0</v>
      </c>
      <c r="V222" s="53">
        <v>13886.141299999999</v>
      </c>
      <c r="W222" s="176" t="str">
        <f t="shared" si="60"/>
        <v/>
      </c>
      <c r="X222" s="118">
        <f t="shared" si="61"/>
        <v>-41658.423899999994</v>
      </c>
      <c r="Y222" s="118" t="str">
        <f t="shared" si="65"/>
        <v>SIM</v>
      </c>
      <c r="Z222" s="118">
        <f t="shared" si="62"/>
        <v>-41658.423899999994</v>
      </c>
      <c r="AA222" s="118">
        <f t="shared" si="63"/>
        <v>-41658.423899999994</v>
      </c>
      <c r="AB222" s="118">
        <f t="shared" si="64"/>
        <v>-41658.423899999994</v>
      </c>
    </row>
    <row r="223" spans="1:28" x14ac:dyDescent="0.25">
      <c r="A223" s="176" t="s">
        <v>276</v>
      </c>
      <c r="B223" s="51" t="s">
        <v>134</v>
      </c>
      <c r="C223" s="51" t="s">
        <v>114</v>
      </c>
      <c r="D223" s="51" t="s">
        <v>249</v>
      </c>
      <c r="E223" s="51" t="s">
        <v>269</v>
      </c>
      <c r="F223" s="52">
        <v>71.5</v>
      </c>
      <c r="G223" s="53">
        <v>828908.72340000002</v>
      </c>
      <c r="H223" s="52">
        <v>147</v>
      </c>
      <c r="I223" s="53">
        <v>1545091.53</v>
      </c>
      <c r="J223" s="121">
        <v>4060131072</v>
      </c>
      <c r="K223" s="52">
        <f t="shared" si="51"/>
        <v>147</v>
      </c>
      <c r="L223" s="52">
        <f t="shared" si="53"/>
        <v>84.5</v>
      </c>
      <c r="M223" s="52">
        <f t="shared" si="54"/>
        <v>84.5</v>
      </c>
      <c r="N223" s="52">
        <f t="shared" si="52"/>
        <v>147</v>
      </c>
      <c r="O223" s="52">
        <f t="shared" si="55"/>
        <v>84.5</v>
      </c>
      <c r="P223" s="52">
        <f t="shared" si="56"/>
        <v>147</v>
      </c>
      <c r="Q223" s="52">
        <f t="shared" si="57"/>
        <v>85</v>
      </c>
      <c r="R223" s="52">
        <f t="shared" si="58"/>
        <v>0</v>
      </c>
      <c r="S223" s="52" t="str">
        <f t="shared" si="59"/>
        <v>não</v>
      </c>
      <c r="T223" s="52">
        <v>84.5</v>
      </c>
      <c r="U223" s="53">
        <v>979619.40060000005</v>
      </c>
      <c r="V223" s="53">
        <v>11593.129000000001</v>
      </c>
      <c r="W223" s="176" t="str">
        <f t="shared" si="60"/>
        <v>SIM</v>
      </c>
      <c r="X223" s="118">
        <f t="shared" si="61"/>
        <v>-156507.2415</v>
      </c>
      <c r="Y223" s="118" t="str">
        <f t="shared" si="65"/>
        <v>NÃO</v>
      </c>
      <c r="Z223" s="118">
        <f t="shared" si="62"/>
        <v>-141896.16091836736</v>
      </c>
      <c r="AA223" s="118">
        <f t="shared" si="63"/>
        <v>-875281.23950000003</v>
      </c>
      <c r="AB223" s="118">
        <f t="shared" si="64"/>
        <v>-793567.41846938769</v>
      </c>
    </row>
    <row r="224" spans="1:28" ht="30" x14ac:dyDescent="0.25">
      <c r="A224" s="176" t="s">
        <v>276</v>
      </c>
      <c r="B224" s="51" t="s">
        <v>138</v>
      </c>
      <c r="C224" s="51" t="s">
        <v>25</v>
      </c>
      <c r="D224" s="51" t="s">
        <v>244</v>
      </c>
      <c r="E224" s="51" t="s">
        <v>264</v>
      </c>
      <c r="F224" s="52">
        <v>0</v>
      </c>
      <c r="G224" s="53">
        <v>0</v>
      </c>
      <c r="H224" s="52">
        <v>4</v>
      </c>
      <c r="I224" s="53">
        <v>43548.95</v>
      </c>
      <c r="J224" s="121">
        <v>4060131073</v>
      </c>
      <c r="K224" s="52">
        <f t="shared" si="51"/>
        <v>0</v>
      </c>
      <c r="L224" s="52">
        <f t="shared" si="53"/>
        <v>0</v>
      </c>
      <c r="M224" s="52">
        <f t="shared" si="54"/>
        <v>42.5</v>
      </c>
      <c r="N224" s="52">
        <f t="shared" si="52"/>
        <v>28</v>
      </c>
      <c r="O224" s="52">
        <f t="shared" si="55"/>
        <v>42.5</v>
      </c>
      <c r="P224" s="52">
        <f t="shared" si="56"/>
        <v>28</v>
      </c>
      <c r="Q224" s="52">
        <f t="shared" si="57"/>
        <v>0</v>
      </c>
      <c r="R224" s="52">
        <f t="shared" si="58"/>
        <v>0</v>
      </c>
      <c r="S224" s="52" t="str">
        <f t="shared" si="59"/>
        <v xml:space="preserve"> </v>
      </c>
      <c r="T224" s="52">
        <v>0</v>
      </c>
      <c r="U224" s="53">
        <v>0</v>
      </c>
      <c r="V224" s="53">
        <v>8473.6610999999994</v>
      </c>
      <c r="W224" s="176" t="str">
        <f t="shared" si="60"/>
        <v/>
      </c>
      <c r="X224" s="118">
        <f t="shared" si="61"/>
        <v>-33894.644399999997</v>
      </c>
      <c r="Y224" s="118" t="str">
        <f t="shared" si="65"/>
        <v>SIM</v>
      </c>
      <c r="Z224" s="118">
        <f t="shared" si="62"/>
        <v>-33894.644399999997</v>
      </c>
      <c r="AA224" s="118">
        <f t="shared" si="63"/>
        <v>-33894.644399999997</v>
      </c>
      <c r="AB224" s="118">
        <f t="shared" si="64"/>
        <v>-33894.644399999997</v>
      </c>
    </row>
    <row r="225" spans="1:28" ht="30" x14ac:dyDescent="0.25">
      <c r="A225" s="176" t="s">
        <v>276</v>
      </c>
      <c r="B225" s="51" t="s">
        <v>138</v>
      </c>
      <c r="C225" s="51" t="s">
        <v>25</v>
      </c>
      <c r="D225" s="51" t="s">
        <v>244</v>
      </c>
      <c r="E225" s="51" t="s">
        <v>269</v>
      </c>
      <c r="F225" s="52">
        <v>0</v>
      </c>
      <c r="G225" s="53">
        <v>0</v>
      </c>
      <c r="H225" s="52">
        <v>1</v>
      </c>
      <c r="I225" s="53">
        <v>8694.83</v>
      </c>
      <c r="J225" s="121">
        <v>4060131073</v>
      </c>
      <c r="K225" s="52">
        <f t="shared" si="51"/>
        <v>0</v>
      </c>
      <c r="L225" s="52">
        <f t="shared" si="53"/>
        <v>0</v>
      </c>
      <c r="M225" s="52">
        <f t="shared" si="54"/>
        <v>42.5</v>
      </c>
      <c r="N225" s="52">
        <f t="shared" si="52"/>
        <v>28</v>
      </c>
      <c r="O225" s="52">
        <f t="shared" si="55"/>
        <v>42.5</v>
      </c>
      <c r="P225" s="52">
        <f t="shared" si="56"/>
        <v>28</v>
      </c>
      <c r="Q225" s="52">
        <f t="shared" si="57"/>
        <v>0</v>
      </c>
      <c r="R225" s="52">
        <f t="shared" si="58"/>
        <v>0</v>
      </c>
      <c r="S225" s="52" t="str">
        <f t="shared" si="59"/>
        <v xml:space="preserve"> </v>
      </c>
      <c r="T225" s="52">
        <v>0</v>
      </c>
      <c r="U225" s="53">
        <v>0</v>
      </c>
      <c r="V225" s="53">
        <v>11593.129000000001</v>
      </c>
      <c r="W225" s="176" t="str">
        <f t="shared" si="60"/>
        <v/>
      </c>
      <c r="X225" s="118">
        <f t="shared" si="61"/>
        <v>-11593.129000000001</v>
      </c>
      <c r="Y225" s="118" t="str">
        <f t="shared" si="65"/>
        <v>NÃO</v>
      </c>
      <c r="Z225" s="118">
        <f t="shared" si="62"/>
        <v>-8694.83</v>
      </c>
      <c r="AA225" s="118">
        <f t="shared" si="63"/>
        <v>-11593.129000000001</v>
      </c>
      <c r="AB225" s="118">
        <f t="shared" si="64"/>
        <v>-8694.83</v>
      </c>
    </row>
    <row r="226" spans="1:28" ht="30" x14ac:dyDescent="0.25">
      <c r="A226" s="176" t="s">
        <v>276</v>
      </c>
      <c r="B226" s="51" t="s">
        <v>138</v>
      </c>
      <c r="C226" s="51" t="s">
        <v>25</v>
      </c>
      <c r="D226" s="51" t="s">
        <v>244</v>
      </c>
      <c r="E226" s="51" t="s">
        <v>254</v>
      </c>
      <c r="F226" s="52">
        <v>36</v>
      </c>
      <c r="G226" s="53">
        <v>499901.08679999999</v>
      </c>
      <c r="H226" s="52">
        <v>28</v>
      </c>
      <c r="I226" s="53">
        <v>292777.03999999998</v>
      </c>
      <c r="J226" s="121">
        <v>4060131073</v>
      </c>
      <c r="K226" s="52">
        <f t="shared" si="51"/>
        <v>28</v>
      </c>
      <c r="L226" s="52">
        <f t="shared" si="53"/>
        <v>42.5</v>
      </c>
      <c r="M226" s="52">
        <f t="shared" si="54"/>
        <v>42.5</v>
      </c>
      <c r="N226" s="52">
        <f t="shared" si="52"/>
        <v>28</v>
      </c>
      <c r="O226" s="52">
        <f t="shared" si="55"/>
        <v>42.5</v>
      </c>
      <c r="P226" s="52">
        <f t="shared" si="56"/>
        <v>28</v>
      </c>
      <c r="Q226" s="52">
        <f t="shared" si="57"/>
        <v>43</v>
      </c>
      <c r="R226" s="52">
        <f t="shared" si="58"/>
        <v>0</v>
      </c>
      <c r="S226" s="52" t="str">
        <f t="shared" si="59"/>
        <v>não</v>
      </c>
      <c r="T226" s="52">
        <v>42.5</v>
      </c>
      <c r="U226" s="53">
        <v>590161.005</v>
      </c>
      <c r="V226" s="53">
        <v>13886.141299999999</v>
      </c>
      <c r="W226" s="176" t="str">
        <f t="shared" si="60"/>
        <v>NÃO</v>
      </c>
      <c r="X226" s="118">
        <f t="shared" si="61"/>
        <v>111089.13039999999</v>
      </c>
      <c r="Y226" s="118" t="str">
        <f t="shared" si="65"/>
        <v>NÃO</v>
      </c>
      <c r="Z226" s="118">
        <f t="shared" si="62"/>
        <v>111089.13039999999</v>
      </c>
      <c r="AA226" s="118">
        <f t="shared" si="63"/>
        <v>111089.13039999999</v>
      </c>
      <c r="AB226" s="118">
        <f t="shared" si="64"/>
        <v>111089.13039999999</v>
      </c>
    </row>
    <row r="227" spans="1:28" ht="30" x14ac:dyDescent="0.25">
      <c r="A227" s="176" t="s">
        <v>276</v>
      </c>
      <c r="B227" s="51" t="s">
        <v>138</v>
      </c>
      <c r="C227" s="51" t="s">
        <v>25</v>
      </c>
      <c r="D227" s="51" t="s">
        <v>245</v>
      </c>
      <c r="E227" s="51" t="s">
        <v>251</v>
      </c>
      <c r="F227" s="52">
        <v>0</v>
      </c>
      <c r="G227" s="53">
        <v>0</v>
      </c>
      <c r="H227" s="52">
        <v>1</v>
      </c>
      <c r="I227" s="53">
        <v>8523.27</v>
      </c>
      <c r="J227" s="121">
        <v>4060131074</v>
      </c>
      <c r="K227" s="52">
        <f t="shared" si="51"/>
        <v>0</v>
      </c>
      <c r="L227" s="52">
        <f t="shared" si="53"/>
        <v>0</v>
      </c>
      <c r="M227" s="52">
        <f t="shared" si="54"/>
        <v>43.5</v>
      </c>
      <c r="N227" s="52">
        <f t="shared" si="52"/>
        <v>24</v>
      </c>
      <c r="O227" s="52">
        <f t="shared" si="55"/>
        <v>43.5</v>
      </c>
      <c r="P227" s="52">
        <f t="shared" si="56"/>
        <v>24</v>
      </c>
      <c r="Q227" s="52">
        <f t="shared" si="57"/>
        <v>0</v>
      </c>
      <c r="R227" s="52">
        <f t="shared" si="58"/>
        <v>0</v>
      </c>
      <c r="S227" s="52" t="str">
        <f t="shared" si="59"/>
        <v xml:space="preserve"> </v>
      </c>
      <c r="T227" s="52">
        <v>0</v>
      </c>
      <c r="U227" s="53">
        <v>0</v>
      </c>
      <c r="V227" s="53">
        <v>9891.1381000000001</v>
      </c>
      <c r="W227" s="176" t="str">
        <f t="shared" si="60"/>
        <v/>
      </c>
      <c r="X227" s="118">
        <f t="shared" si="61"/>
        <v>-9891.1381000000001</v>
      </c>
      <c r="Y227" s="118" t="str">
        <f t="shared" si="65"/>
        <v>NÃO</v>
      </c>
      <c r="Z227" s="118">
        <f t="shared" si="62"/>
        <v>-8523.27</v>
      </c>
      <c r="AA227" s="118">
        <f t="shared" si="63"/>
        <v>-9891.1381000000001</v>
      </c>
      <c r="AB227" s="118">
        <f t="shared" si="64"/>
        <v>-8523.27</v>
      </c>
    </row>
    <row r="228" spans="1:28" ht="30" x14ac:dyDescent="0.25">
      <c r="A228" s="176" t="s">
        <v>276</v>
      </c>
      <c r="B228" s="51" t="s">
        <v>138</v>
      </c>
      <c r="C228" s="51" t="s">
        <v>25</v>
      </c>
      <c r="D228" s="51" t="s">
        <v>245</v>
      </c>
      <c r="E228" s="51" t="s">
        <v>262</v>
      </c>
      <c r="F228" s="52">
        <v>0</v>
      </c>
      <c r="G228" s="53">
        <v>0</v>
      </c>
      <c r="H228" s="52">
        <v>3</v>
      </c>
      <c r="I228" s="53">
        <v>27605.07</v>
      </c>
      <c r="J228" s="121">
        <v>4060131074</v>
      </c>
      <c r="K228" s="52">
        <f t="shared" si="51"/>
        <v>0</v>
      </c>
      <c r="L228" s="52">
        <f t="shared" si="53"/>
        <v>0</v>
      </c>
      <c r="M228" s="52">
        <f t="shared" si="54"/>
        <v>43.5</v>
      </c>
      <c r="N228" s="52">
        <f t="shared" si="52"/>
        <v>24</v>
      </c>
      <c r="O228" s="52">
        <f t="shared" si="55"/>
        <v>43.5</v>
      </c>
      <c r="P228" s="52">
        <f t="shared" si="56"/>
        <v>24</v>
      </c>
      <c r="Q228" s="52">
        <f t="shared" si="57"/>
        <v>0</v>
      </c>
      <c r="R228" s="52">
        <f t="shared" si="58"/>
        <v>0</v>
      </c>
      <c r="S228" s="52" t="str">
        <f t="shared" si="59"/>
        <v xml:space="preserve"> </v>
      </c>
      <c r="T228" s="52">
        <v>0</v>
      </c>
      <c r="U228" s="53">
        <v>0</v>
      </c>
      <c r="V228" s="53">
        <v>8272.0617999999995</v>
      </c>
      <c r="W228" s="176" t="str">
        <f t="shared" si="60"/>
        <v/>
      </c>
      <c r="X228" s="118">
        <f t="shared" si="61"/>
        <v>-24816.185399999998</v>
      </c>
      <c r="Y228" s="118" t="str">
        <f t="shared" si="65"/>
        <v>SIM</v>
      </c>
      <c r="Z228" s="118">
        <f t="shared" si="62"/>
        <v>-24816.185399999998</v>
      </c>
      <c r="AA228" s="118">
        <f t="shared" si="63"/>
        <v>-24816.185399999998</v>
      </c>
      <c r="AB228" s="118">
        <f t="shared" si="64"/>
        <v>-24816.185399999998</v>
      </c>
    </row>
    <row r="229" spans="1:28" ht="30" x14ac:dyDescent="0.25">
      <c r="A229" s="176" t="s">
        <v>276</v>
      </c>
      <c r="B229" s="51" t="s">
        <v>138</v>
      </c>
      <c r="C229" s="51" t="s">
        <v>25</v>
      </c>
      <c r="D229" s="51" t="s">
        <v>245</v>
      </c>
      <c r="E229" s="51" t="s">
        <v>264</v>
      </c>
      <c r="F229" s="52">
        <v>0</v>
      </c>
      <c r="G229" s="53">
        <v>0</v>
      </c>
      <c r="H229" s="52">
        <v>2</v>
      </c>
      <c r="I229" s="53">
        <v>9305.1</v>
      </c>
      <c r="J229" s="121">
        <v>4060131074</v>
      </c>
      <c r="K229" s="52">
        <f t="shared" si="51"/>
        <v>0</v>
      </c>
      <c r="L229" s="52">
        <f t="shared" si="53"/>
        <v>0</v>
      </c>
      <c r="M229" s="52">
        <f t="shared" si="54"/>
        <v>43.5</v>
      </c>
      <c r="N229" s="52">
        <f t="shared" si="52"/>
        <v>24</v>
      </c>
      <c r="O229" s="52">
        <f t="shared" si="55"/>
        <v>43.5</v>
      </c>
      <c r="P229" s="52">
        <f t="shared" si="56"/>
        <v>24</v>
      </c>
      <c r="Q229" s="52">
        <f t="shared" si="57"/>
        <v>0</v>
      </c>
      <c r="R229" s="52">
        <f t="shared" si="58"/>
        <v>0</v>
      </c>
      <c r="S229" s="52" t="str">
        <f t="shared" si="59"/>
        <v xml:space="preserve"> </v>
      </c>
      <c r="T229" s="52">
        <v>0</v>
      </c>
      <c r="U229" s="53">
        <v>0</v>
      </c>
      <c r="V229" s="53">
        <v>8473.6610999999994</v>
      </c>
      <c r="W229" s="176" t="str">
        <f t="shared" si="60"/>
        <v/>
      </c>
      <c r="X229" s="118">
        <f t="shared" si="61"/>
        <v>-16947.322199999999</v>
      </c>
      <c r="Y229" s="118" t="str">
        <f t="shared" si="65"/>
        <v>NÃO</v>
      </c>
      <c r="Z229" s="118">
        <f t="shared" si="62"/>
        <v>-9305.1</v>
      </c>
      <c r="AA229" s="118">
        <f t="shared" si="63"/>
        <v>-16947.322199999999</v>
      </c>
      <c r="AB229" s="118">
        <f t="shared" si="64"/>
        <v>-9305.1</v>
      </c>
    </row>
    <row r="230" spans="1:28" ht="30" x14ac:dyDescent="0.25">
      <c r="A230" s="176" t="s">
        <v>276</v>
      </c>
      <c r="B230" s="51" t="s">
        <v>138</v>
      </c>
      <c r="C230" s="51" t="s">
        <v>25</v>
      </c>
      <c r="D230" s="51" t="s">
        <v>245</v>
      </c>
      <c r="E230" s="51" t="s">
        <v>254</v>
      </c>
      <c r="F230" s="52">
        <v>37</v>
      </c>
      <c r="G230" s="53">
        <v>513787.22820000001</v>
      </c>
      <c r="H230" s="52">
        <v>24</v>
      </c>
      <c r="I230" s="53">
        <v>286534.76</v>
      </c>
      <c r="J230" s="121">
        <v>4060131074</v>
      </c>
      <c r="K230" s="52">
        <f t="shared" si="51"/>
        <v>24</v>
      </c>
      <c r="L230" s="52">
        <f t="shared" si="53"/>
        <v>43.5</v>
      </c>
      <c r="M230" s="52">
        <f t="shared" si="54"/>
        <v>43.5</v>
      </c>
      <c r="N230" s="52">
        <f t="shared" si="52"/>
        <v>24</v>
      </c>
      <c r="O230" s="52">
        <f t="shared" si="55"/>
        <v>43.5</v>
      </c>
      <c r="P230" s="52">
        <f t="shared" si="56"/>
        <v>24</v>
      </c>
      <c r="Q230" s="52">
        <f t="shared" si="57"/>
        <v>44</v>
      </c>
      <c r="R230" s="52">
        <f t="shared" si="58"/>
        <v>0</v>
      </c>
      <c r="S230" s="52" t="str">
        <f t="shared" si="59"/>
        <v>não</v>
      </c>
      <c r="T230" s="52">
        <v>43.5</v>
      </c>
      <c r="U230" s="53">
        <v>604047.14639999997</v>
      </c>
      <c r="V230" s="53">
        <v>13886.141299999999</v>
      </c>
      <c r="W230" s="176" t="str">
        <f t="shared" si="60"/>
        <v>NÃO</v>
      </c>
      <c r="X230" s="118">
        <f t="shared" si="61"/>
        <v>180519.83689999999</v>
      </c>
      <c r="Y230" s="118" t="str">
        <f t="shared" si="65"/>
        <v>NÃO</v>
      </c>
      <c r="Z230" s="118">
        <f t="shared" si="62"/>
        <v>180519.83689999999</v>
      </c>
      <c r="AA230" s="118">
        <f t="shared" si="63"/>
        <v>180519.83689999999</v>
      </c>
      <c r="AB230" s="118">
        <f t="shared" si="64"/>
        <v>180519.83689999999</v>
      </c>
    </row>
    <row r="231" spans="1:28" ht="30" x14ac:dyDescent="0.25">
      <c r="A231" s="176" t="s">
        <v>276</v>
      </c>
      <c r="B231" s="51" t="s">
        <v>138</v>
      </c>
      <c r="C231" s="51" t="s">
        <v>25</v>
      </c>
      <c r="D231" s="51" t="s">
        <v>246</v>
      </c>
      <c r="E231" s="51" t="s">
        <v>250</v>
      </c>
      <c r="F231" s="52">
        <v>0</v>
      </c>
      <c r="G231" s="53">
        <v>0</v>
      </c>
      <c r="H231" s="52">
        <v>3</v>
      </c>
      <c r="I231" s="53">
        <v>27913.63</v>
      </c>
      <c r="J231" s="121">
        <v>4060131075</v>
      </c>
      <c r="K231" s="52">
        <f t="shared" si="51"/>
        <v>0</v>
      </c>
      <c r="L231" s="52">
        <f t="shared" si="53"/>
        <v>0</v>
      </c>
      <c r="M231" s="52">
        <f t="shared" si="54"/>
        <v>192.50000000000003</v>
      </c>
      <c r="N231" s="52">
        <f t="shared" si="52"/>
        <v>139</v>
      </c>
      <c r="O231" s="52">
        <f t="shared" si="55"/>
        <v>192.50000000000003</v>
      </c>
      <c r="P231" s="52">
        <f t="shared" si="56"/>
        <v>139</v>
      </c>
      <c r="Q231" s="52">
        <f t="shared" si="57"/>
        <v>0</v>
      </c>
      <c r="R231" s="52">
        <f t="shared" si="58"/>
        <v>0</v>
      </c>
      <c r="S231" s="52" t="str">
        <f t="shared" si="59"/>
        <v xml:space="preserve"> </v>
      </c>
      <c r="T231" s="52">
        <v>0</v>
      </c>
      <c r="U231" s="53">
        <v>0</v>
      </c>
      <c r="V231" s="53">
        <v>11509.7637</v>
      </c>
      <c r="W231" s="176" t="str">
        <f t="shared" si="60"/>
        <v/>
      </c>
      <c r="X231" s="118">
        <f t="shared" si="61"/>
        <v>-34529.291100000002</v>
      </c>
      <c r="Y231" s="118" t="str">
        <f t="shared" si="65"/>
        <v>NÃO</v>
      </c>
      <c r="Z231" s="118">
        <f t="shared" si="62"/>
        <v>-27913.629999999997</v>
      </c>
      <c r="AA231" s="118">
        <f t="shared" si="63"/>
        <v>-34529.291100000002</v>
      </c>
      <c r="AB231" s="118">
        <f t="shared" si="64"/>
        <v>-27913.629999999997</v>
      </c>
    </row>
    <row r="232" spans="1:28" ht="30" x14ac:dyDescent="0.25">
      <c r="A232" s="176" t="s">
        <v>276</v>
      </c>
      <c r="B232" s="51" t="s">
        <v>138</v>
      </c>
      <c r="C232" s="51" t="s">
        <v>25</v>
      </c>
      <c r="D232" s="51" t="s">
        <v>246</v>
      </c>
      <c r="E232" s="51" t="s">
        <v>264</v>
      </c>
      <c r="F232" s="52">
        <v>0</v>
      </c>
      <c r="G232" s="53">
        <v>0</v>
      </c>
      <c r="H232" s="52">
        <v>1</v>
      </c>
      <c r="I232" s="53">
        <v>10041.540000000001</v>
      </c>
      <c r="J232" s="121">
        <v>4060131075</v>
      </c>
      <c r="K232" s="52">
        <f t="shared" si="51"/>
        <v>0</v>
      </c>
      <c r="L232" s="52">
        <f t="shared" si="53"/>
        <v>0</v>
      </c>
      <c r="M232" s="52">
        <f t="shared" si="54"/>
        <v>192.50000000000003</v>
      </c>
      <c r="N232" s="52">
        <f t="shared" si="52"/>
        <v>139</v>
      </c>
      <c r="O232" s="52">
        <f t="shared" si="55"/>
        <v>192.50000000000003</v>
      </c>
      <c r="P232" s="52">
        <f t="shared" si="56"/>
        <v>139</v>
      </c>
      <c r="Q232" s="52">
        <f t="shared" si="57"/>
        <v>0</v>
      </c>
      <c r="R232" s="52">
        <f t="shared" si="58"/>
        <v>0</v>
      </c>
      <c r="S232" s="52" t="str">
        <f t="shared" si="59"/>
        <v xml:space="preserve"> </v>
      </c>
      <c r="T232" s="52">
        <v>0</v>
      </c>
      <c r="U232" s="53">
        <v>0</v>
      </c>
      <c r="V232" s="53">
        <v>8473.6610999999994</v>
      </c>
      <c r="W232" s="176" t="str">
        <f t="shared" si="60"/>
        <v/>
      </c>
      <c r="X232" s="118">
        <f t="shared" si="61"/>
        <v>-8473.6610999999994</v>
      </c>
      <c r="Y232" s="118" t="str">
        <f t="shared" si="65"/>
        <v>SIM</v>
      </c>
      <c r="Z232" s="118">
        <f t="shared" si="62"/>
        <v>-8473.6610999999994</v>
      </c>
      <c r="AA232" s="118">
        <f t="shared" si="63"/>
        <v>-8473.6610999999994</v>
      </c>
      <c r="AB232" s="118">
        <f t="shared" si="64"/>
        <v>-8473.6610999999994</v>
      </c>
    </row>
    <row r="233" spans="1:28" ht="30" x14ac:dyDescent="0.25">
      <c r="A233" s="176" t="s">
        <v>276</v>
      </c>
      <c r="B233" s="51" t="s">
        <v>138</v>
      </c>
      <c r="C233" s="51" t="s">
        <v>25</v>
      </c>
      <c r="D233" s="51" t="s">
        <v>246</v>
      </c>
      <c r="E233" s="51" t="s">
        <v>254</v>
      </c>
      <c r="F233" s="52">
        <v>163.5</v>
      </c>
      <c r="G233" s="53">
        <v>2270384.1024000002</v>
      </c>
      <c r="H233" s="52">
        <v>139</v>
      </c>
      <c r="I233" s="53">
        <v>1664723.25</v>
      </c>
      <c r="J233" s="121">
        <v>4060131075</v>
      </c>
      <c r="K233" s="52">
        <f t="shared" si="51"/>
        <v>139</v>
      </c>
      <c r="L233" s="52">
        <f t="shared" si="53"/>
        <v>192.50000000000003</v>
      </c>
      <c r="M233" s="52">
        <f t="shared" si="54"/>
        <v>192.50000000000003</v>
      </c>
      <c r="N233" s="52">
        <f t="shared" si="52"/>
        <v>139</v>
      </c>
      <c r="O233" s="52">
        <f t="shared" si="55"/>
        <v>192.50000000000003</v>
      </c>
      <c r="P233" s="52">
        <f t="shared" si="56"/>
        <v>139</v>
      </c>
      <c r="Q233" s="52">
        <f t="shared" si="57"/>
        <v>193</v>
      </c>
      <c r="R233" s="52">
        <f t="shared" si="58"/>
        <v>0</v>
      </c>
      <c r="S233" s="52" t="str">
        <f t="shared" si="59"/>
        <v>não</v>
      </c>
      <c r="T233" s="52">
        <v>192.50000000000003</v>
      </c>
      <c r="U233" s="53">
        <v>2673082.2000000002</v>
      </c>
      <c r="V233" s="53">
        <v>13886.141299999999</v>
      </c>
      <c r="W233" s="176" t="str">
        <f t="shared" si="60"/>
        <v>NÃO</v>
      </c>
      <c r="X233" s="118">
        <f t="shared" si="61"/>
        <v>340210.46184999996</v>
      </c>
      <c r="Y233" s="118" t="str">
        <f t="shared" si="65"/>
        <v>NÃO</v>
      </c>
      <c r="Z233" s="118">
        <f t="shared" si="62"/>
        <v>340210.46184999996</v>
      </c>
      <c r="AA233" s="118">
        <f t="shared" si="63"/>
        <v>340210.46184999996</v>
      </c>
      <c r="AB233" s="118">
        <f t="shared" si="64"/>
        <v>340210.46184999996</v>
      </c>
    </row>
    <row r="234" spans="1:28" x14ac:dyDescent="0.25">
      <c r="A234" s="176" t="s">
        <v>276</v>
      </c>
      <c r="B234" s="51" t="s">
        <v>105</v>
      </c>
      <c r="C234" s="51" t="s">
        <v>69</v>
      </c>
      <c r="D234" s="51" t="s">
        <v>217</v>
      </c>
      <c r="E234" s="51" t="s">
        <v>250</v>
      </c>
      <c r="F234" s="52">
        <v>0.49999999999999994</v>
      </c>
      <c r="G234" s="53">
        <v>5754.8819999999996</v>
      </c>
      <c r="H234" s="52">
        <v>0</v>
      </c>
      <c r="I234" s="53">
        <v>0</v>
      </c>
      <c r="J234" s="121">
        <v>4060131076</v>
      </c>
      <c r="K234" s="52">
        <f t="shared" si="51"/>
        <v>0</v>
      </c>
      <c r="L234" s="52">
        <f t="shared" si="53"/>
        <v>0</v>
      </c>
      <c r="M234" s="52">
        <f t="shared" si="54"/>
        <v>14</v>
      </c>
      <c r="N234" s="52">
        <f t="shared" si="52"/>
        <v>12</v>
      </c>
      <c r="O234" s="52">
        <f t="shared" si="55"/>
        <v>14</v>
      </c>
      <c r="P234" s="52">
        <f t="shared" si="56"/>
        <v>12</v>
      </c>
      <c r="Q234" s="52">
        <f t="shared" si="57"/>
        <v>0</v>
      </c>
      <c r="R234" s="52">
        <f t="shared" si="58"/>
        <v>0</v>
      </c>
      <c r="S234" s="52" t="str">
        <f t="shared" si="59"/>
        <v xml:space="preserve"> </v>
      </c>
      <c r="T234" s="52">
        <v>0.49999999999999994</v>
      </c>
      <c r="U234" s="53">
        <v>5754.8819999999996</v>
      </c>
      <c r="V234" s="53">
        <v>11509.7637</v>
      </c>
      <c r="W234" s="176" t="str">
        <f t="shared" si="60"/>
        <v>NÃO</v>
      </c>
      <c r="X234" s="118">
        <f t="shared" si="61"/>
        <v>5754.8818499999988</v>
      </c>
      <c r="Y234" s="118"/>
      <c r="Z234" s="118">
        <f t="shared" si="62"/>
        <v>5754.8818499999988</v>
      </c>
      <c r="AA234" s="118">
        <f t="shared" si="63"/>
        <v>5754.8818499999988</v>
      </c>
      <c r="AB234" s="118">
        <f t="shared" si="64"/>
        <v>5754.8818499999988</v>
      </c>
    </row>
    <row r="235" spans="1:28" x14ac:dyDescent="0.25">
      <c r="A235" s="176" t="s">
        <v>276</v>
      </c>
      <c r="B235" s="51" t="s">
        <v>105</v>
      </c>
      <c r="C235" s="51" t="s">
        <v>69</v>
      </c>
      <c r="D235" s="51" t="s">
        <v>217</v>
      </c>
      <c r="E235" s="51" t="s">
        <v>261</v>
      </c>
      <c r="F235" s="52">
        <v>11.5</v>
      </c>
      <c r="G235" s="53">
        <v>102324.38039999999</v>
      </c>
      <c r="H235" s="52">
        <v>12</v>
      </c>
      <c r="I235" s="53">
        <v>116982.25</v>
      </c>
      <c r="J235" s="121">
        <v>4060131076</v>
      </c>
      <c r="K235" s="52">
        <f t="shared" si="51"/>
        <v>12</v>
      </c>
      <c r="L235" s="52">
        <f t="shared" si="53"/>
        <v>13.5</v>
      </c>
      <c r="M235" s="52">
        <f t="shared" si="54"/>
        <v>14</v>
      </c>
      <c r="N235" s="52">
        <f t="shared" si="52"/>
        <v>12</v>
      </c>
      <c r="O235" s="52">
        <f t="shared" si="55"/>
        <v>14</v>
      </c>
      <c r="P235" s="52">
        <f t="shared" si="56"/>
        <v>12</v>
      </c>
      <c r="Q235" s="52">
        <f t="shared" si="57"/>
        <v>14</v>
      </c>
      <c r="R235" s="52">
        <f t="shared" si="58"/>
        <v>0</v>
      </c>
      <c r="S235" s="52" t="str">
        <f t="shared" si="59"/>
        <v>não</v>
      </c>
      <c r="T235" s="52">
        <v>13.5</v>
      </c>
      <c r="U235" s="53">
        <v>120119.925</v>
      </c>
      <c r="V235" s="53">
        <v>8897.7721999999994</v>
      </c>
      <c r="W235" s="176" t="str">
        <f t="shared" si="60"/>
        <v>NÃO</v>
      </c>
      <c r="X235" s="118">
        <f t="shared" si="61"/>
        <v>-4448.8860999999997</v>
      </c>
      <c r="Y235" s="118" t="str">
        <f>IF(I235&gt;(H235*V235),"SIM","NÃO")</f>
        <v>SIM</v>
      </c>
      <c r="Z235" s="118">
        <f t="shared" si="62"/>
        <v>-4448.8860999999997</v>
      </c>
      <c r="AA235" s="118">
        <f t="shared" si="63"/>
        <v>-4448.8860999999997</v>
      </c>
      <c r="AB235" s="118">
        <f t="shared" si="64"/>
        <v>-4448.8860999999997</v>
      </c>
    </row>
    <row r="236" spans="1:28" x14ac:dyDescent="0.25">
      <c r="A236" s="176" t="s">
        <v>276</v>
      </c>
      <c r="B236" s="51" t="s">
        <v>117</v>
      </c>
      <c r="C236" s="51" t="s">
        <v>51</v>
      </c>
      <c r="D236" s="51" t="s">
        <v>208</v>
      </c>
      <c r="E236" s="51" t="s">
        <v>250</v>
      </c>
      <c r="F236" s="52">
        <v>0</v>
      </c>
      <c r="G236" s="53">
        <v>0</v>
      </c>
      <c r="H236" s="52">
        <v>1</v>
      </c>
      <c r="I236" s="53">
        <v>13169.69</v>
      </c>
      <c r="J236" s="121">
        <v>4060131077</v>
      </c>
      <c r="K236" s="52">
        <f t="shared" si="51"/>
        <v>0</v>
      </c>
      <c r="L236" s="52">
        <f t="shared" si="53"/>
        <v>0</v>
      </c>
      <c r="M236" s="52">
        <f t="shared" si="54"/>
        <v>15.5</v>
      </c>
      <c r="N236" s="52">
        <f t="shared" si="52"/>
        <v>11</v>
      </c>
      <c r="O236" s="52">
        <f t="shared" si="55"/>
        <v>15.5</v>
      </c>
      <c r="P236" s="52">
        <f t="shared" si="56"/>
        <v>11</v>
      </c>
      <c r="Q236" s="52">
        <f t="shared" si="57"/>
        <v>0</v>
      </c>
      <c r="R236" s="52">
        <f t="shared" si="58"/>
        <v>0</v>
      </c>
      <c r="S236" s="52" t="str">
        <f t="shared" si="59"/>
        <v xml:space="preserve"> </v>
      </c>
      <c r="T236" s="52">
        <v>0</v>
      </c>
      <c r="U236" s="53">
        <v>0</v>
      </c>
      <c r="V236" s="53">
        <v>11509.7637</v>
      </c>
      <c r="W236" s="176" t="str">
        <f t="shared" si="60"/>
        <v/>
      </c>
      <c r="X236" s="118">
        <f t="shared" si="61"/>
        <v>-11509.7637</v>
      </c>
      <c r="Y236" s="118" t="str">
        <f>IF(I236&gt;(H236*V236),"SIM","NÃO")</f>
        <v>SIM</v>
      </c>
      <c r="Z236" s="118">
        <f t="shared" si="62"/>
        <v>-11509.7637</v>
      </c>
      <c r="AA236" s="118">
        <f t="shared" si="63"/>
        <v>-11509.7637</v>
      </c>
      <c r="AB236" s="118">
        <f t="shared" si="64"/>
        <v>-11509.7637</v>
      </c>
    </row>
    <row r="237" spans="1:28" x14ac:dyDescent="0.25">
      <c r="A237" s="176" t="s">
        <v>276</v>
      </c>
      <c r="B237" s="51" t="s">
        <v>117</v>
      </c>
      <c r="C237" s="51" t="s">
        <v>51</v>
      </c>
      <c r="D237" s="51" t="s">
        <v>208</v>
      </c>
      <c r="E237" s="51" t="s">
        <v>262</v>
      </c>
      <c r="F237" s="52">
        <v>10.5</v>
      </c>
      <c r="G237" s="53">
        <v>86856.6492</v>
      </c>
      <c r="H237" s="52">
        <v>11</v>
      </c>
      <c r="I237" s="53">
        <v>94648.43</v>
      </c>
      <c r="J237" s="121">
        <v>4060131077</v>
      </c>
      <c r="K237" s="52">
        <f t="shared" si="51"/>
        <v>11</v>
      </c>
      <c r="L237" s="52">
        <f t="shared" si="53"/>
        <v>12</v>
      </c>
      <c r="M237" s="52">
        <f t="shared" si="54"/>
        <v>15.5</v>
      </c>
      <c r="N237" s="52">
        <f t="shared" si="52"/>
        <v>11</v>
      </c>
      <c r="O237" s="52">
        <f t="shared" si="55"/>
        <v>15.5</v>
      </c>
      <c r="P237" s="52">
        <f t="shared" si="56"/>
        <v>11</v>
      </c>
      <c r="Q237" s="52">
        <f t="shared" si="57"/>
        <v>16</v>
      </c>
      <c r="R237" s="52">
        <f t="shared" si="58"/>
        <v>0</v>
      </c>
      <c r="S237" s="52" t="str">
        <f t="shared" si="59"/>
        <v>não</v>
      </c>
      <c r="T237" s="52">
        <v>12</v>
      </c>
      <c r="U237" s="53">
        <v>99264.741599999994</v>
      </c>
      <c r="V237" s="53">
        <v>8272.0617999999995</v>
      </c>
      <c r="W237" s="176" t="str">
        <f t="shared" si="60"/>
        <v>NÃO</v>
      </c>
      <c r="X237" s="118">
        <f t="shared" si="61"/>
        <v>-4136.0308999999997</v>
      </c>
      <c r="Y237" s="118" t="str">
        <f>IF(I237&gt;(H237*V237),"SIM","NÃO")</f>
        <v>SIM</v>
      </c>
      <c r="Z237" s="118">
        <f t="shared" si="62"/>
        <v>-4136.0308999999997</v>
      </c>
      <c r="AA237" s="118">
        <f t="shared" si="63"/>
        <v>-4136.0308999999997</v>
      </c>
      <c r="AB237" s="118">
        <f t="shared" si="64"/>
        <v>-4136.0308999999997</v>
      </c>
    </row>
    <row r="238" spans="1:28" x14ac:dyDescent="0.25">
      <c r="A238" s="176" t="s">
        <v>276</v>
      </c>
      <c r="B238" s="51" t="s">
        <v>117</v>
      </c>
      <c r="C238" s="51" t="s">
        <v>51</v>
      </c>
      <c r="D238" s="51" t="s">
        <v>208</v>
      </c>
      <c r="E238" s="51" t="s">
        <v>254</v>
      </c>
      <c r="F238" s="52">
        <v>3</v>
      </c>
      <c r="G238" s="53">
        <v>41658.424200000001</v>
      </c>
      <c r="H238" s="52">
        <v>0</v>
      </c>
      <c r="I238" s="53">
        <v>0</v>
      </c>
      <c r="J238" s="121">
        <v>4060131077</v>
      </c>
      <c r="K238" s="52">
        <f t="shared" si="51"/>
        <v>0</v>
      </c>
      <c r="L238" s="52">
        <f t="shared" si="53"/>
        <v>0</v>
      </c>
      <c r="M238" s="52">
        <f t="shared" si="54"/>
        <v>15.5</v>
      </c>
      <c r="N238" s="52">
        <f t="shared" si="52"/>
        <v>11</v>
      </c>
      <c r="O238" s="52">
        <f t="shared" si="55"/>
        <v>-0.5</v>
      </c>
      <c r="P238" s="52">
        <f t="shared" si="56"/>
        <v>0</v>
      </c>
      <c r="Q238" s="52">
        <f t="shared" si="57"/>
        <v>0</v>
      </c>
      <c r="R238" s="52">
        <f t="shared" si="58"/>
        <v>0</v>
      </c>
      <c r="S238" s="52" t="str">
        <f t="shared" si="59"/>
        <v xml:space="preserve"> </v>
      </c>
      <c r="T238" s="52">
        <v>3.5000000000000004</v>
      </c>
      <c r="U238" s="53">
        <v>48601.494599999998</v>
      </c>
      <c r="V238" s="53">
        <v>13886.141299999999</v>
      </c>
      <c r="W238" s="176" t="str">
        <f t="shared" si="60"/>
        <v>NÃO</v>
      </c>
      <c r="X238" s="118">
        <f t="shared" si="61"/>
        <v>41658.423899999994</v>
      </c>
      <c r="Y238" s="118"/>
      <c r="Z238" s="118">
        <f t="shared" si="62"/>
        <v>41658.423899999994</v>
      </c>
      <c r="AA238" s="118">
        <f t="shared" si="63"/>
        <v>41658.423899999994</v>
      </c>
      <c r="AB238" s="118">
        <f t="shared" si="64"/>
        <v>41658.423899999994</v>
      </c>
    </row>
    <row r="239" spans="1:28" x14ac:dyDescent="0.25">
      <c r="A239" s="193" t="s">
        <v>280</v>
      </c>
      <c r="B239" s="51" t="s">
        <v>12</v>
      </c>
      <c r="C239" s="51" t="s">
        <v>31</v>
      </c>
      <c r="D239" s="51" t="s">
        <v>233</v>
      </c>
      <c r="E239" s="51" t="s">
        <v>273</v>
      </c>
      <c r="F239" s="52">
        <v>6.4999999999999991</v>
      </c>
      <c r="G239" s="53">
        <v>5786.3868000000002</v>
      </c>
      <c r="H239" s="52">
        <v>27</v>
      </c>
      <c r="I239" s="53">
        <v>24562.14</v>
      </c>
      <c r="J239" s="121">
        <v>4060231001</v>
      </c>
      <c r="K239" s="52">
        <f t="shared" si="51"/>
        <v>27</v>
      </c>
      <c r="L239" s="52">
        <f t="shared" si="53"/>
        <v>7.5</v>
      </c>
      <c r="M239" s="52">
        <f t="shared" si="54"/>
        <v>19</v>
      </c>
      <c r="N239" s="52">
        <f t="shared" si="52"/>
        <v>28</v>
      </c>
      <c r="O239" s="52">
        <f t="shared" si="55"/>
        <v>19</v>
      </c>
      <c r="P239" s="52">
        <f t="shared" si="56"/>
        <v>28</v>
      </c>
      <c r="Q239" s="52">
        <f t="shared" si="57"/>
        <v>18</v>
      </c>
      <c r="R239" s="52">
        <f t="shared" si="58"/>
        <v>0</v>
      </c>
      <c r="S239" s="52" t="str">
        <f t="shared" si="59"/>
        <v>não</v>
      </c>
      <c r="T239" s="52">
        <v>7.5</v>
      </c>
      <c r="U239" s="53">
        <v>6676.6008000000002</v>
      </c>
      <c r="V239" s="53">
        <v>890.21339999999998</v>
      </c>
      <c r="W239" s="176" t="str">
        <f t="shared" si="60"/>
        <v>SIM</v>
      </c>
      <c r="X239" s="118">
        <f t="shared" si="61"/>
        <v>-10237.454099999999</v>
      </c>
      <c r="Y239" s="194" t="str">
        <f>IF(I239&gt;(H239*V239),"SIM","NÃO")</f>
        <v>SIM</v>
      </c>
      <c r="Z239" s="118">
        <f t="shared" si="62"/>
        <v>-10237.454099999999</v>
      </c>
      <c r="AA239" s="118">
        <f t="shared" si="63"/>
        <v>-18249.3747</v>
      </c>
      <c r="AB239" s="118">
        <f t="shared" si="64"/>
        <v>-18249.3747</v>
      </c>
    </row>
    <row r="240" spans="1:28" x14ac:dyDescent="0.25">
      <c r="A240" s="193" t="s">
        <v>280</v>
      </c>
      <c r="B240" s="51" t="s">
        <v>12</v>
      </c>
      <c r="C240" s="51" t="s">
        <v>31</v>
      </c>
      <c r="D240" s="51" t="s">
        <v>233</v>
      </c>
      <c r="E240" s="51" t="s">
        <v>267</v>
      </c>
      <c r="F240" s="52">
        <v>0</v>
      </c>
      <c r="G240" s="53">
        <v>0</v>
      </c>
      <c r="H240" s="52">
        <v>2</v>
      </c>
      <c r="I240" s="53">
        <v>1028.72</v>
      </c>
      <c r="J240" s="121">
        <v>4060231001</v>
      </c>
      <c r="K240" s="52">
        <f t="shared" si="51"/>
        <v>0</v>
      </c>
      <c r="L240" s="52">
        <f t="shared" si="53"/>
        <v>0</v>
      </c>
      <c r="M240" s="52">
        <f t="shared" si="54"/>
        <v>19</v>
      </c>
      <c r="N240" s="52">
        <f t="shared" si="52"/>
        <v>28</v>
      </c>
      <c r="O240" s="52">
        <f t="shared" si="55"/>
        <v>1</v>
      </c>
      <c r="P240" s="52">
        <f t="shared" si="56"/>
        <v>1</v>
      </c>
      <c r="Q240" s="52">
        <f t="shared" si="57"/>
        <v>0</v>
      </c>
      <c r="R240" s="52">
        <f t="shared" si="58"/>
        <v>0</v>
      </c>
      <c r="S240" s="52" t="str">
        <f t="shared" si="59"/>
        <v xml:space="preserve"> </v>
      </c>
      <c r="T240" s="52">
        <v>0</v>
      </c>
      <c r="U240" s="53">
        <v>0</v>
      </c>
      <c r="V240" s="53">
        <v>712.49929999999995</v>
      </c>
      <c r="W240" s="176" t="str">
        <f t="shared" si="60"/>
        <v/>
      </c>
      <c r="X240" s="118">
        <f t="shared" si="61"/>
        <v>-1424.9985999999999</v>
      </c>
      <c r="Y240" s="194" t="str">
        <f>IF(I240&gt;(H240*V240),"SIM","NÃO")</f>
        <v>NÃO</v>
      </c>
      <c r="Z240" s="118">
        <f t="shared" si="62"/>
        <v>-1028.72</v>
      </c>
      <c r="AA240" s="118">
        <f t="shared" si="63"/>
        <v>-1424.9985999999999</v>
      </c>
      <c r="AB240" s="118">
        <f t="shared" si="64"/>
        <v>-1028.72</v>
      </c>
    </row>
    <row r="241" spans="1:28" x14ac:dyDescent="0.25">
      <c r="A241" s="193" t="s">
        <v>280</v>
      </c>
      <c r="B241" s="51" t="s">
        <v>12</v>
      </c>
      <c r="C241" s="51" t="s">
        <v>31</v>
      </c>
      <c r="D241" s="51" t="s">
        <v>233</v>
      </c>
      <c r="E241" s="51" t="s">
        <v>266</v>
      </c>
      <c r="F241" s="52">
        <v>9.5</v>
      </c>
      <c r="G241" s="53">
        <v>10523.8608</v>
      </c>
      <c r="H241" s="52">
        <v>1</v>
      </c>
      <c r="I241" s="53">
        <v>3475.49</v>
      </c>
      <c r="J241" s="121">
        <v>4060231001</v>
      </c>
      <c r="K241" s="52">
        <f t="shared" si="51"/>
        <v>1</v>
      </c>
      <c r="L241" s="52">
        <f t="shared" si="53"/>
        <v>11.5</v>
      </c>
      <c r="M241" s="52">
        <f t="shared" si="54"/>
        <v>19</v>
      </c>
      <c r="N241" s="52">
        <f t="shared" si="52"/>
        <v>28</v>
      </c>
      <c r="O241" s="52">
        <f t="shared" si="55"/>
        <v>1</v>
      </c>
      <c r="P241" s="52">
        <f t="shared" si="56"/>
        <v>1</v>
      </c>
      <c r="Q241" s="52">
        <f t="shared" si="57"/>
        <v>1</v>
      </c>
      <c r="R241" s="52">
        <f t="shared" si="58"/>
        <v>0</v>
      </c>
      <c r="S241" s="52" t="str">
        <f t="shared" si="59"/>
        <v>sim</v>
      </c>
      <c r="T241" s="52">
        <v>11.5</v>
      </c>
      <c r="U241" s="53">
        <v>12739.41</v>
      </c>
      <c r="V241" s="53">
        <v>1107.7747999999999</v>
      </c>
      <c r="W241" s="176" t="str">
        <f t="shared" si="60"/>
        <v>NÃO</v>
      </c>
      <c r="X241" s="118">
        <f t="shared" si="61"/>
        <v>9416.0857999999989</v>
      </c>
      <c r="Y241" s="194" t="str">
        <f>IF(I241&gt;(H241*V241),"SIM","NÃO")</f>
        <v>SIM</v>
      </c>
      <c r="Z241" s="118">
        <f t="shared" si="62"/>
        <v>9416.0857999999989</v>
      </c>
      <c r="AA241" s="118">
        <f t="shared" si="63"/>
        <v>9416.0857999999989</v>
      </c>
      <c r="AB241" s="118">
        <f t="shared" si="64"/>
        <v>9416.0857999999989</v>
      </c>
    </row>
    <row r="242" spans="1:28" x14ac:dyDescent="0.25">
      <c r="A242" s="193" t="s">
        <v>280</v>
      </c>
      <c r="B242" s="51" t="s">
        <v>12</v>
      </c>
      <c r="C242" s="51" t="s">
        <v>31</v>
      </c>
      <c r="D242" s="51" t="s">
        <v>233</v>
      </c>
      <c r="E242" s="51" t="s">
        <v>256</v>
      </c>
      <c r="F242" s="52">
        <v>0</v>
      </c>
      <c r="G242" s="53">
        <v>0</v>
      </c>
      <c r="H242" s="52">
        <v>3</v>
      </c>
      <c r="I242" s="53">
        <v>6995.53</v>
      </c>
      <c r="J242" s="121">
        <v>4060231001</v>
      </c>
      <c r="K242" s="52">
        <f t="shared" si="51"/>
        <v>0</v>
      </c>
      <c r="L242" s="52">
        <f t="shared" si="53"/>
        <v>0</v>
      </c>
      <c r="M242" s="52">
        <f t="shared" si="54"/>
        <v>19</v>
      </c>
      <c r="N242" s="52">
        <f t="shared" si="52"/>
        <v>28</v>
      </c>
      <c r="O242" s="52">
        <f t="shared" si="55"/>
        <v>0</v>
      </c>
      <c r="P242" s="52">
        <f t="shared" si="56"/>
        <v>0</v>
      </c>
      <c r="Q242" s="52">
        <f t="shared" si="57"/>
        <v>0</v>
      </c>
      <c r="R242" s="52">
        <f t="shared" si="58"/>
        <v>0</v>
      </c>
      <c r="S242" s="52" t="str">
        <f t="shared" si="59"/>
        <v xml:space="preserve"> </v>
      </c>
      <c r="T242" s="52">
        <v>0</v>
      </c>
      <c r="U242" s="53">
        <v>0</v>
      </c>
      <c r="V242" s="53">
        <v>1551.1438000000001</v>
      </c>
      <c r="W242" s="176" t="str">
        <f t="shared" si="60"/>
        <v/>
      </c>
      <c r="X242" s="118">
        <f t="shared" si="61"/>
        <v>-4653.4314000000004</v>
      </c>
      <c r="Y242" s="194" t="str">
        <f>IF(I242&gt;(H242*V242),"SIM","NÃO")</f>
        <v>SIM</v>
      </c>
      <c r="Z242" s="118">
        <f t="shared" si="62"/>
        <v>-4653.4314000000004</v>
      </c>
      <c r="AA242" s="118">
        <f t="shared" si="63"/>
        <v>-4653.4314000000004</v>
      </c>
      <c r="AB242" s="118">
        <f t="shared" si="64"/>
        <v>-4653.4314000000004</v>
      </c>
    </row>
    <row r="243" spans="1:28" x14ac:dyDescent="0.25">
      <c r="A243" s="193" t="s">
        <v>280</v>
      </c>
      <c r="B243" s="51" t="s">
        <v>12</v>
      </c>
      <c r="C243" s="51" t="s">
        <v>31</v>
      </c>
      <c r="D243" s="51" t="s">
        <v>234</v>
      </c>
      <c r="E243" s="51" t="s">
        <v>273</v>
      </c>
      <c r="F243" s="52">
        <v>0</v>
      </c>
      <c r="G243" s="53">
        <v>0</v>
      </c>
      <c r="H243" s="52">
        <v>2</v>
      </c>
      <c r="I243" s="53">
        <v>889.28</v>
      </c>
      <c r="J243" s="121">
        <v>4060231002</v>
      </c>
      <c r="K243" s="52">
        <f t="shared" si="51"/>
        <v>0</v>
      </c>
      <c r="L243" s="52">
        <f t="shared" si="53"/>
        <v>0</v>
      </c>
      <c r="M243" s="52">
        <f t="shared" si="54"/>
        <v>9.5</v>
      </c>
      <c r="N243" s="52">
        <f t="shared" si="52"/>
        <v>0</v>
      </c>
      <c r="O243" s="52">
        <f t="shared" si="55"/>
        <v>9.5</v>
      </c>
      <c r="P243" s="52">
        <f t="shared" si="56"/>
        <v>0</v>
      </c>
      <c r="Q243" s="52">
        <f t="shared" si="57"/>
        <v>0</v>
      </c>
      <c r="R243" s="52">
        <f t="shared" si="58"/>
        <v>0</v>
      </c>
      <c r="S243" s="52" t="str">
        <f t="shared" si="59"/>
        <v xml:space="preserve"> </v>
      </c>
      <c r="T243" s="52">
        <v>0</v>
      </c>
      <c r="U243" s="53">
        <v>0</v>
      </c>
      <c r="V243" s="53">
        <v>890.21339999999998</v>
      </c>
      <c r="W243" s="176" t="str">
        <f t="shared" si="60"/>
        <v/>
      </c>
      <c r="X243" s="118">
        <f t="shared" si="61"/>
        <v>-1780.4268</v>
      </c>
      <c r="Y243" s="194" t="str">
        <f>IF(I243&gt;(H243*V243),"SIM","NÃO")</f>
        <v>NÃO</v>
      </c>
      <c r="Z243" s="118">
        <f t="shared" si="62"/>
        <v>-889.28</v>
      </c>
      <c r="AA243" s="118">
        <f t="shared" si="63"/>
        <v>-1780.4268</v>
      </c>
      <c r="AB243" s="118">
        <f t="shared" si="64"/>
        <v>-889.28</v>
      </c>
    </row>
    <row r="244" spans="1:28" x14ac:dyDescent="0.25">
      <c r="A244" s="193" t="s">
        <v>280</v>
      </c>
      <c r="B244" s="51" t="s">
        <v>12</v>
      </c>
      <c r="C244" s="51" t="s">
        <v>31</v>
      </c>
      <c r="D244" s="51" t="s">
        <v>234</v>
      </c>
      <c r="E244" s="51" t="s">
        <v>266</v>
      </c>
      <c r="F244" s="52">
        <v>7.9999999999999991</v>
      </c>
      <c r="G244" s="53">
        <v>8862.1985999999997</v>
      </c>
      <c r="H244" s="52">
        <v>0</v>
      </c>
      <c r="I244" s="53">
        <v>0</v>
      </c>
      <c r="J244" s="121">
        <v>4060231002</v>
      </c>
      <c r="K244" s="52">
        <f t="shared" si="51"/>
        <v>0</v>
      </c>
      <c r="L244" s="52">
        <f t="shared" si="53"/>
        <v>0</v>
      </c>
      <c r="M244" s="52">
        <f t="shared" si="54"/>
        <v>9.5</v>
      </c>
      <c r="N244" s="52">
        <f t="shared" si="52"/>
        <v>0</v>
      </c>
      <c r="O244" s="52">
        <f t="shared" si="55"/>
        <v>9.5</v>
      </c>
      <c r="P244" s="52">
        <f t="shared" si="56"/>
        <v>0</v>
      </c>
      <c r="Q244" s="52">
        <f t="shared" si="57"/>
        <v>0</v>
      </c>
      <c r="R244" s="52">
        <f t="shared" si="58"/>
        <v>0</v>
      </c>
      <c r="S244" s="52" t="str">
        <f t="shared" si="59"/>
        <v xml:space="preserve"> </v>
      </c>
      <c r="T244" s="52">
        <v>9.5</v>
      </c>
      <c r="U244" s="53">
        <v>10523.8608</v>
      </c>
      <c r="V244" s="53">
        <v>1107.7747999999999</v>
      </c>
      <c r="W244" s="176" t="str">
        <f t="shared" si="60"/>
        <v>NÃO</v>
      </c>
      <c r="X244" s="118">
        <f t="shared" si="61"/>
        <v>8862.1983999999975</v>
      </c>
      <c r="Y244" s="194"/>
      <c r="Z244" s="118">
        <f t="shared" si="62"/>
        <v>8862.1983999999975</v>
      </c>
      <c r="AA244" s="118">
        <f t="shared" si="63"/>
        <v>8862.1983999999975</v>
      </c>
      <c r="AB244" s="118">
        <f t="shared" si="64"/>
        <v>8862.1983999999975</v>
      </c>
    </row>
    <row r="245" spans="1:28" ht="30" x14ac:dyDescent="0.25">
      <c r="A245" s="193" t="s">
        <v>280</v>
      </c>
      <c r="B245" s="51" t="s">
        <v>12</v>
      </c>
      <c r="C245" s="51" t="s">
        <v>31</v>
      </c>
      <c r="D245" s="51" t="s">
        <v>234</v>
      </c>
      <c r="E245" s="51" t="s">
        <v>264</v>
      </c>
      <c r="F245" s="52">
        <v>0</v>
      </c>
      <c r="G245" s="53">
        <v>0</v>
      </c>
      <c r="H245" s="52">
        <v>2</v>
      </c>
      <c r="I245" s="53">
        <v>4648.3999999999996</v>
      </c>
      <c r="J245" s="121">
        <v>4060231002</v>
      </c>
      <c r="K245" s="52">
        <f t="shared" si="51"/>
        <v>0</v>
      </c>
      <c r="L245" s="52">
        <f t="shared" si="53"/>
        <v>0</v>
      </c>
      <c r="M245" s="52">
        <f t="shared" si="54"/>
        <v>9.5</v>
      </c>
      <c r="N245" s="52">
        <f t="shared" si="52"/>
        <v>0</v>
      </c>
      <c r="O245" s="52">
        <f t="shared" si="55"/>
        <v>9.5</v>
      </c>
      <c r="P245" s="52">
        <f t="shared" si="56"/>
        <v>0</v>
      </c>
      <c r="Q245" s="52">
        <f t="shared" si="57"/>
        <v>0</v>
      </c>
      <c r="R245" s="52">
        <f t="shared" si="58"/>
        <v>0</v>
      </c>
      <c r="S245" s="52" t="str">
        <f t="shared" si="59"/>
        <v xml:space="preserve"> </v>
      </c>
      <c r="T245" s="52">
        <v>0</v>
      </c>
      <c r="U245" s="53">
        <v>0</v>
      </c>
      <c r="V245" s="53">
        <v>1978.02</v>
      </c>
      <c r="W245" s="176" t="str">
        <f t="shared" si="60"/>
        <v/>
      </c>
      <c r="X245" s="118">
        <f t="shared" si="61"/>
        <v>-3956.04</v>
      </c>
      <c r="Y245" s="194" t="str">
        <f t="shared" ref="Y245:Y267" si="66">IF(I245&gt;(H245*V245),"SIM","NÃO")</f>
        <v>SIM</v>
      </c>
      <c r="Z245" s="118">
        <f t="shared" si="62"/>
        <v>-3956.04</v>
      </c>
      <c r="AA245" s="118">
        <f t="shared" si="63"/>
        <v>-3956.04</v>
      </c>
      <c r="AB245" s="118">
        <f t="shared" si="64"/>
        <v>-3956.04</v>
      </c>
    </row>
    <row r="246" spans="1:28" x14ac:dyDescent="0.25">
      <c r="A246" s="193" t="s">
        <v>280</v>
      </c>
      <c r="B246" s="51" t="s">
        <v>12</v>
      </c>
      <c r="C246" s="51" t="s">
        <v>23</v>
      </c>
      <c r="D246" s="51" t="s">
        <v>236</v>
      </c>
      <c r="E246" s="51" t="s">
        <v>265</v>
      </c>
      <c r="F246" s="52">
        <v>10</v>
      </c>
      <c r="G246" s="53">
        <v>19780.2</v>
      </c>
      <c r="H246" s="52">
        <v>14</v>
      </c>
      <c r="I246" s="53">
        <v>32949.81</v>
      </c>
      <c r="J246" s="121">
        <v>4060231003</v>
      </c>
      <c r="K246" s="52">
        <f t="shared" si="51"/>
        <v>14</v>
      </c>
      <c r="L246" s="52">
        <f t="shared" si="53"/>
        <v>12</v>
      </c>
      <c r="M246" s="52">
        <f t="shared" si="54"/>
        <v>12</v>
      </c>
      <c r="N246" s="52">
        <f t="shared" si="52"/>
        <v>14</v>
      </c>
      <c r="O246" s="52">
        <f t="shared" si="55"/>
        <v>12</v>
      </c>
      <c r="P246" s="52">
        <f t="shared" si="56"/>
        <v>14</v>
      </c>
      <c r="Q246" s="52">
        <f t="shared" si="57"/>
        <v>12</v>
      </c>
      <c r="R246" s="52">
        <f t="shared" si="58"/>
        <v>0</v>
      </c>
      <c r="S246" s="52" t="str">
        <f t="shared" si="59"/>
        <v>não</v>
      </c>
      <c r="T246" s="52">
        <v>12</v>
      </c>
      <c r="U246" s="53">
        <v>23736.240000000002</v>
      </c>
      <c r="V246" s="53">
        <v>1978.02</v>
      </c>
      <c r="W246" s="176" t="str">
        <f t="shared" si="60"/>
        <v>SIM</v>
      </c>
      <c r="X246" s="118">
        <f t="shared" si="61"/>
        <v>-3956.04</v>
      </c>
      <c r="Y246" s="194" t="str">
        <f t="shared" si="66"/>
        <v>SIM</v>
      </c>
      <c r="Z246" s="118">
        <f t="shared" si="62"/>
        <v>-3956.04</v>
      </c>
      <c r="AA246" s="118">
        <f t="shared" si="63"/>
        <v>-7912.08</v>
      </c>
      <c r="AB246" s="118">
        <f t="shared" si="64"/>
        <v>-7912.08</v>
      </c>
    </row>
    <row r="247" spans="1:28" x14ac:dyDescent="0.25">
      <c r="A247" s="193" t="s">
        <v>280</v>
      </c>
      <c r="B247" s="51" t="s">
        <v>12</v>
      </c>
      <c r="C247" s="51" t="s">
        <v>23</v>
      </c>
      <c r="D247" s="51" t="s">
        <v>236</v>
      </c>
      <c r="E247" s="51" t="s">
        <v>266</v>
      </c>
      <c r="F247" s="52">
        <v>0</v>
      </c>
      <c r="G247" s="53">
        <v>0</v>
      </c>
      <c r="H247" s="52">
        <v>1</v>
      </c>
      <c r="I247" s="53">
        <v>428.64</v>
      </c>
      <c r="J247" s="121">
        <v>4060231003</v>
      </c>
      <c r="K247" s="52">
        <f t="shared" si="51"/>
        <v>0</v>
      </c>
      <c r="L247" s="52">
        <f t="shared" si="53"/>
        <v>0</v>
      </c>
      <c r="M247" s="52">
        <f t="shared" si="54"/>
        <v>12</v>
      </c>
      <c r="N247" s="52">
        <f t="shared" si="52"/>
        <v>14</v>
      </c>
      <c r="O247" s="52">
        <f t="shared" si="55"/>
        <v>0</v>
      </c>
      <c r="P247" s="52">
        <f t="shared" si="56"/>
        <v>0</v>
      </c>
      <c r="Q247" s="52">
        <f t="shared" si="57"/>
        <v>0</v>
      </c>
      <c r="R247" s="52">
        <f t="shared" si="58"/>
        <v>0</v>
      </c>
      <c r="S247" s="52" t="str">
        <f t="shared" si="59"/>
        <v xml:space="preserve"> </v>
      </c>
      <c r="T247" s="52">
        <v>0</v>
      </c>
      <c r="U247" s="53">
        <v>0</v>
      </c>
      <c r="V247" s="53">
        <v>1107.7747999999999</v>
      </c>
      <c r="W247" s="176" t="str">
        <f t="shared" si="60"/>
        <v/>
      </c>
      <c r="X247" s="118">
        <f t="shared" si="61"/>
        <v>-1107.7747999999999</v>
      </c>
      <c r="Y247" s="194" t="str">
        <f t="shared" si="66"/>
        <v>NÃO</v>
      </c>
      <c r="Z247" s="118">
        <f t="shared" si="62"/>
        <v>-428.64</v>
      </c>
      <c r="AA247" s="118">
        <f t="shared" si="63"/>
        <v>-1107.7747999999999</v>
      </c>
      <c r="AB247" s="118">
        <f t="shared" si="64"/>
        <v>-428.64</v>
      </c>
    </row>
    <row r="248" spans="1:28" x14ac:dyDescent="0.25">
      <c r="A248" s="193" t="s">
        <v>280</v>
      </c>
      <c r="B248" s="51" t="s">
        <v>12</v>
      </c>
      <c r="C248" s="51" t="s">
        <v>26</v>
      </c>
      <c r="D248" s="51" t="s">
        <v>239</v>
      </c>
      <c r="E248" s="51" t="s">
        <v>250</v>
      </c>
      <c r="F248" s="52">
        <v>0</v>
      </c>
      <c r="G248" s="53">
        <v>0</v>
      </c>
      <c r="H248" s="52">
        <v>1</v>
      </c>
      <c r="I248" s="53">
        <v>1765.16</v>
      </c>
      <c r="J248" s="121">
        <v>4060231004</v>
      </c>
      <c r="K248" s="52">
        <f t="shared" si="51"/>
        <v>0</v>
      </c>
      <c r="L248" s="52">
        <f t="shared" si="53"/>
        <v>0</v>
      </c>
      <c r="M248" s="52">
        <f t="shared" si="54"/>
        <v>10.5</v>
      </c>
      <c r="N248" s="52">
        <f t="shared" si="52"/>
        <v>13</v>
      </c>
      <c r="O248" s="52">
        <f t="shared" si="55"/>
        <v>10.5</v>
      </c>
      <c r="P248" s="52">
        <f t="shared" si="56"/>
        <v>13</v>
      </c>
      <c r="Q248" s="52">
        <f t="shared" si="57"/>
        <v>0</v>
      </c>
      <c r="R248" s="52">
        <f t="shared" si="58"/>
        <v>0</v>
      </c>
      <c r="S248" s="52" t="str">
        <f t="shared" si="59"/>
        <v xml:space="preserve"> </v>
      </c>
      <c r="T248" s="52">
        <v>0</v>
      </c>
      <c r="U248" s="53">
        <v>0</v>
      </c>
      <c r="V248" s="53">
        <v>1549.6860999999999</v>
      </c>
      <c r="W248" s="176" t="str">
        <f t="shared" si="60"/>
        <v/>
      </c>
      <c r="X248" s="118">
        <f t="shared" si="61"/>
        <v>-1549.6860999999999</v>
      </c>
      <c r="Y248" s="194" t="str">
        <f t="shared" si="66"/>
        <v>SIM</v>
      </c>
      <c r="Z248" s="118">
        <f t="shared" si="62"/>
        <v>-1549.6860999999999</v>
      </c>
      <c r="AA248" s="118">
        <f t="shared" si="63"/>
        <v>-1549.6860999999999</v>
      </c>
      <c r="AB248" s="118">
        <f t="shared" si="64"/>
        <v>-1549.6860999999999</v>
      </c>
    </row>
    <row r="249" spans="1:28" x14ac:dyDescent="0.25">
      <c r="A249" s="193" t="s">
        <v>280</v>
      </c>
      <c r="B249" s="51" t="s">
        <v>12</v>
      </c>
      <c r="C249" s="51" t="s">
        <v>26</v>
      </c>
      <c r="D249" s="51" t="s">
        <v>239</v>
      </c>
      <c r="E249" s="51" t="s">
        <v>266</v>
      </c>
      <c r="F249" s="52">
        <v>0</v>
      </c>
      <c r="G249" s="53">
        <v>0</v>
      </c>
      <c r="H249" s="52">
        <v>1</v>
      </c>
      <c r="I249" s="53">
        <v>1448.6</v>
      </c>
      <c r="J249" s="121">
        <v>4060231004</v>
      </c>
      <c r="K249" s="52">
        <f t="shared" si="51"/>
        <v>0</v>
      </c>
      <c r="L249" s="52">
        <f t="shared" si="53"/>
        <v>0</v>
      </c>
      <c r="M249" s="52">
        <f t="shared" si="54"/>
        <v>10.5</v>
      </c>
      <c r="N249" s="52">
        <f t="shared" si="52"/>
        <v>13</v>
      </c>
      <c r="O249" s="52">
        <f t="shared" si="55"/>
        <v>10.5</v>
      </c>
      <c r="P249" s="52">
        <f t="shared" si="56"/>
        <v>13</v>
      </c>
      <c r="Q249" s="52">
        <f t="shared" si="57"/>
        <v>0</v>
      </c>
      <c r="R249" s="52">
        <f t="shared" si="58"/>
        <v>0</v>
      </c>
      <c r="S249" s="52" t="str">
        <f t="shared" si="59"/>
        <v xml:space="preserve"> </v>
      </c>
      <c r="T249" s="52">
        <v>0</v>
      </c>
      <c r="U249" s="53">
        <v>0</v>
      </c>
      <c r="V249" s="53">
        <v>1107.7747999999999</v>
      </c>
      <c r="W249" s="176" t="str">
        <f t="shared" si="60"/>
        <v/>
      </c>
      <c r="X249" s="118">
        <f t="shared" si="61"/>
        <v>-1107.7747999999999</v>
      </c>
      <c r="Y249" s="194" t="str">
        <f t="shared" si="66"/>
        <v>SIM</v>
      </c>
      <c r="Z249" s="118">
        <f t="shared" si="62"/>
        <v>-1107.7747999999999</v>
      </c>
      <c r="AA249" s="118">
        <f t="shared" si="63"/>
        <v>-1107.7747999999999</v>
      </c>
      <c r="AB249" s="118">
        <f t="shared" si="64"/>
        <v>-1107.7747999999999</v>
      </c>
    </row>
    <row r="250" spans="1:28" ht="30" x14ac:dyDescent="0.25">
      <c r="A250" s="193" t="s">
        <v>280</v>
      </c>
      <c r="B250" s="51" t="s">
        <v>12</v>
      </c>
      <c r="C250" s="51" t="s">
        <v>26</v>
      </c>
      <c r="D250" s="51" t="s">
        <v>239</v>
      </c>
      <c r="E250" s="51" t="s">
        <v>264</v>
      </c>
      <c r="F250" s="52">
        <v>0</v>
      </c>
      <c r="G250" s="53">
        <v>0</v>
      </c>
      <c r="H250" s="52">
        <v>1</v>
      </c>
      <c r="I250" s="53">
        <v>3526.32</v>
      </c>
      <c r="J250" s="121">
        <v>4060231004</v>
      </c>
      <c r="K250" s="52">
        <f t="shared" si="51"/>
        <v>0</v>
      </c>
      <c r="L250" s="52">
        <f t="shared" si="53"/>
        <v>0</v>
      </c>
      <c r="M250" s="52">
        <f t="shared" si="54"/>
        <v>10.5</v>
      </c>
      <c r="N250" s="52">
        <f t="shared" si="52"/>
        <v>13</v>
      </c>
      <c r="O250" s="52">
        <f t="shared" si="55"/>
        <v>10.5</v>
      </c>
      <c r="P250" s="52">
        <f t="shared" si="56"/>
        <v>13</v>
      </c>
      <c r="Q250" s="52">
        <f t="shared" si="57"/>
        <v>0</v>
      </c>
      <c r="R250" s="52">
        <f t="shared" si="58"/>
        <v>0</v>
      </c>
      <c r="S250" s="52" t="str">
        <f t="shared" si="59"/>
        <v xml:space="preserve"> </v>
      </c>
      <c r="T250" s="52">
        <v>0</v>
      </c>
      <c r="U250" s="53">
        <v>0</v>
      </c>
      <c r="V250" s="53">
        <v>1978.02</v>
      </c>
      <c r="W250" s="176" t="str">
        <f t="shared" si="60"/>
        <v/>
      </c>
      <c r="X250" s="118">
        <f t="shared" si="61"/>
        <v>-1978.02</v>
      </c>
      <c r="Y250" s="194" t="str">
        <f t="shared" si="66"/>
        <v>SIM</v>
      </c>
      <c r="Z250" s="118">
        <f t="shared" si="62"/>
        <v>-1978.02</v>
      </c>
      <c r="AA250" s="118">
        <f t="shared" si="63"/>
        <v>-1978.02</v>
      </c>
      <c r="AB250" s="118">
        <f t="shared" si="64"/>
        <v>-1978.02</v>
      </c>
    </row>
    <row r="251" spans="1:28" x14ac:dyDescent="0.25">
      <c r="A251" s="193" t="s">
        <v>280</v>
      </c>
      <c r="B251" s="51" t="s">
        <v>12</v>
      </c>
      <c r="C251" s="51" t="s">
        <v>26</v>
      </c>
      <c r="D251" s="51" t="s">
        <v>239</v>
      </c>
      <c r="E251" s="51" t="s">
        <v>256</v>
      </c>
      <c r="F251" s="52">
        <v>9</v>
      </c>
      <c r="G251" s="53">
        <v>13960.2942</v>
      </c>
      <c r="H251" s="52">
        <v>13</v>
      </c>
      <c r="I251" s="53">
        <v>16651.490000000002</v>
      </c>
      <c r="J251" s="121">
        <v>4060231004</v>
      </c>
      <c r="K251" s="52">
        <f t="shared" si="51"/>
        <v>13</v>
      </c>
      <c r="L251" s="52">
        <f t="shared" si="53"/>
        <v>10.5</v>
      </c>
      <c r="M251" s="52">
        <f t="shared" si="54"/>
        <v>10.5</v>
      </c>
      <c r="N251" s="52">
        <f t="shared" si="52"/>
        <v>13</v>
      </c>
      <c r="O251" s="52">
        <f t="shared" si="55"/>
        <v>10.5</v>
      </c>
      <c r="P251" s="52">
        <f t="shared" si="56"/>
        <v>13</v>
      </c>
      <c r="Q251" s="52">
        <f t="shared" si="57"/>
        <v>11</v>
      </c>
      <c r="R251" s="52">
        <f t="shared" si="58"/>
        <v>0</v>
      </c>
      <c r="S251" s="52" t="str">
        <f t="shared" si="59"/>
        <v>não</v>
      </c>
      <c r="T251" s="52">
        <v>10.5</v>
      </c>
      <c r="U251" s="53">
        <v>16287.009599999999</v>
      </c>
      <c r="V251" s="53">
        <v>1551.1438000000001</v>
      </c>
      <c r="W251" s="176" t="str">
        <f t="shared" si="60"/>
        <v>SIM</v>
      </c>
      <c r="X251" s="118">
        <f t="shared" si="61"/>
        <v>-3102.2876000000001</v>
      </c>
      <c r="Y251" s="194" t="str">
        <f t="shared" si="66"/>
        <v>NÃO</v>
      </c>
      <c r="Z251" s="118">
        <f t="shared" si="62"/>
        <v>-2561.7676923076924</v>
      </c>
      <c r="AA251" s="118">
        <f t="shared" si="63"/>
        <v>-6204.5752000000002</v>
      </c>
      <c r="AB251" s="118">
        <f t="shared" si="64"/>
        <v>-5123.5353846153848</v>
      </c>
    </row>
    <row r="252" spans="1:28" x14ac:dyDescent="0.25">
      <c r="A252" s="193" t="s">
        <v>280</v>
      </c>
      <c r="B252" s="51" t="s">
        <v>12</v>
      </c>
      <c r="C252" s="51" t="s">
        <v>13</v>
      </c>
      <c r="D252" s="51" t="s">
        <v>232</v>
      </c>
      <c r="E252" s="51" t="s">
        <v>267</v>
      </c>
      <c r="F252" s="52">
        <v>14.499999999999998</v>
      </c>
      <c r="G252" s="53">
        <v>10331.239799999999</v>
      </c>
      <c r="H252" s="52">
        <v>7</v>
      </c>
      <c r="I252" s="53">
        <v>4882.91</v>
      </c>
      <c r="J252" s="121">
        <v>4060231005</v>
      </c>
      <c r="K252" s="52">
        <f t="shared" si="51"/>
        <v>7</v>
      </c>
      <c r="L252" s="52">
        <f t="shared" si="53"/>
        <v>17</v>
      </c>
      <c r="M252" s="52">
        <f t="shared" si="54"/>
        <v>17</v>
      </c>
      <c r="N252" s="52">
        <f t="shared" si="52"/>
        <v>7</v>
      </c>
      <c r="O252" s="52">
        <f t="shared" si="55"/>
        <v>17</v>
      </c>
      <c r="P252" s="52">
        <f t="shared" si="56"/>
        <v>7</v>
      </c>
      <c r="Q252" s="52">
        <f t="shared" si="57"/>
        <v>17</v>
      </c>
      <c r="R252" s="52">
        <f t="shared" si="58"/>
        <v>0</v>
      </c>
      <c r="S252" s="52" t="str">
        <f t="shared" si="59"/>
        <v>não</v>
      </c>
      <c r="T252" s="52">
        <v>17</v>
      </c>
      <c r="U252" s="53">
        <v>12112.487999999999</v>
      </c>
      <c r="V252" s="53">
        <v>712.49929999999995</v>
      </c>
      <c r="W252" s="176" t="str">
        <f t="shared" si="60"/>
        <v>NÃO</v>
      </c>
      <c r="X252" s="118">
        <f t="shared" si="61"/>
        <v>5343.744749999998</v>
      </c>
      <c r="Y252" s="194" t="str">
        <f t="shared" si="66"/>
        <v>NÃO</v>
      </c>
      <c r="Z252" s="118">
        <f t="shared" si="62"/>
        <v>5343.744749999998</v>
      </c>
      <c r="AA252" s="118">
        <f t="shared" si="63"/>
        <v>5343.744749999998</v>
      </c>
      <c r="AB252" s="118">
        <f t="shared" si="64"/>
        <v>5343.744749999998</v>
      </c>
    </row>
    <row r="253" spans="1:28" ht="30" x14ac:dyDescent="0.25">
      <c r="A253" s="193" t="s">
        <v>280</v>
      </c>
      <c r="B253" s="51" t="s">
        <v>12</v>
      </c>
      <c r="C253" s="51" t="s">
        <v>13</v>
      </c>
      <c r="D253" s="51" t="s">
        <v>232</v>
      </c>
      <c r="E253" s="51" t="s">
        <v>264</v>
      </c>
      <c r="F253" s="52">
        <v>0</v>
      </c>
      <c r="G253" s="53">
        <v>0</v>
      </c>
      <c r="H253" s="52">
        <v>1</v>
      </c>
      <c r="I253" s="53">
        <v>1397.47</v>
      </c>
      <c r="J253" s="121">
        <v>4060231005</v>
      </c>
      <c r="K253" s="52">
        <f t="shared" si="51"/>
        <v>0</v>
      </c>
      <c r="L253" s="52">
        <f t="shared" si="53"/>
        <v>0</v>
      </c>
      <c r="M253" s="52">
        <f t="shared" si="54"/>
        <v>17</v>
      </c>
      <c r="N253" s="52">
        <f t="shared" si="52"/>
        <v>7</v>
      </c>
      <c r="O253" s="52">
        <f t="shared" si="55"/>
        <v>0</v>
      </c>
      <c r="P253" s="52">
        <f t="shared" si="56"/>
        <v>0</v>
      </c>
      <c r="Q253" s="52">
        <f t="shared" si="57"/>
        <v>0</v>
      </c>
      <c r="R253" s="52">
        <f t="shared" si="58"/>
        <v>0</v>
      </c>
      <c r="S253" s="52" t="str">
        <f t="shared" si="59"/>
        <v xml:space="preserve"> </v>
      </c>
      <c r="T253" s="52">
        <v>0</v>
      </c>
      <c r="U253" s="53">
        <v>0</v>
      </c>
      <c r="V253" s="53">
        <v>1978.02</v>
      </c>
      <c r="W253" s="176" t="str">
        <f t="shared" si="60"/>
        <v/>
      </c>
      <c r="X253" s="118">
        <f t="shared" si="61"/>
        <v>-1978.02</v>
      </c>
      <c r="Y253" s="194" t="str">
        <f t="shared" si="66"/>
        <v>NÃO</v>
      </c>
      <c r="Z253" s="118">
        <f t="shared" si="62"/>
        <v>-1397.47</v>
      </c>
      <c r="AA253" s="118">
        <f t="shared" si="63"/>
        <v>-1978.02</v>
      </c>
      <c r="AB253" s="118">
        <f t="shared" si="64"/>
        <v>-1397.47</v>
      </c>
    </row>
    <row r="254" spans="1:28" x14ac:dyDescent="0.25">
      <c r="A254" s="193" t="s">
        <v>280</v>
      </c>
      <c r="B254" s="51" t="s">
        <v>12</v>
      </c>
      <c r="C254" s="51" t="s">
        <v>23</v>
      </c>
      <c r="D254" s="51" t="s">
        <v>237</v>
      </c>
      <c r="E254" s="51" t="s">
        <v>266</v>
      </c>
      <c r="F254" s="52">
        <v>11</v>
      </c>
      <c r="G254" s="53">
        <v>12185.522999999999</v>
      </c>
      <c r="H254" s="52">
        <v>4</v>
      </c>
      <c r="I254" s="53">
        <v>4890.1000000000004</v>
      </c>
      <c r="J254" s="121">
        <v>4060231006</v>
      </c>
      <c r="K254" s="52">
        <f t="shared" si="51"/>
        <v>4</v>
      </c>
      <c r="L254" s="52">
        <f t="shared" si="53"/>
        <v>12.999999999999998</v>
      </c>
      <c r="M254" s="52">
        <f t="shared" si="54"/>
        <v>12.999999999999998</v>
      </c>
      <c r="N254" s="52">
        <f t="shared" si="52"/>
        <v>4</v>
      </c>
      <c r="O254" s="52">
        <f t="shared" si="55"/>
        <v>12.999999999999998</v>
      </c>
      <c r="P254" s="52">
        <f t="shared" si="56"/>
        <v>4</v>
      </c>
      <c r="Q254" s="52">
        <f t="shared" si="57"/>
        <v>13</v>
      </c>
      <c r="R254" s="52">
        <f t="shared" si="58"/>
        <v>0</v>
      </c>
      <c r="S254" s="52" t="str">
        <f t="shared" si="59"/>
        <v>não</v>
      </c>
      <c r="T254" s="52">
        <v>12.999999999999998</v>
      </c>
      <c r="U254" s="53">
        <v>14401.072200000001</v>
      </c>
      <c r="V254" s="53">
        <v>1107.7747999999999</v>
      </c>
      <c r="W254" s="176" t="str">
        <f t="shared" si="60"/>
        <v>NÃO</v>
      </c>
      <c r="X254" s="118">
        <f t="shared" si="61"/>
        <v>7754.4235999999992</v>
      </c>
      <c r="Y254" s="194" t="str">
        <f t="shared" si="66"/>
        <v>SIM</v>
      </c>
      <c r="Z254" s="118">
        <f t="shared" si="62"/>
        <v>7754.4235999999992</v>
      </c>
      <c r="AA254" s="118">
        <f t="shared" si="63"/>
        <v>7754.4235999999992</v>
      </c>
      <c r="AB254" s="118">
        <f t="shared" si="64"/>
        <v>7754.4235999999992</v>
      </c>
    </row>
    <row r="255" spans="1:28" x14ac:dyDescent="0.25">
      <c r="A255" s="193" t="s">
        <v>280</v>
      </c>
      <c r="B255" s="51" t="s">
        <v>12</v>
      </c>
      <c r="C255" s="51" t="s">
        <v>23</v>
      </c>
      <c r="D255" s="51" t="s">
        <v>238</v>
      </c>
      <c r="E255" s="51" t="s">
        <v>268</v>
      </c>
      <c r="F255" s="52">
        <v>25.5</v>
      </c>
      <c r="G255" s="53">
        <v>44755.585800000001</v>
      </c>
      <c r="H255" s="52">
        <v>26</v>
      </c>
      <c r="I255" s="53">
        <v>44717.38</v>
      </c>
      <c r="J255" s="121">
        <v>4060231007</v>
      </c>
      <c r="K255" s="52">
        <f t="shared" si="51"/>
        <v>26</v>
      </c>
      <c r="L255" s="52">
        <f t="shared" si="53"/>
        <v>30</v>
      </c>
      <c r="M255" s="52">
        <f t="shared" si="54"/>
        <v>30</v>
      </c>
      <c r="N255" s="52">
        <f t="shared" si="52"/>
        <v>26</v>
      </c>
      <c r="O255" s="52">
        <f t="shared" si="55"/>
        <v>30</v>
      </c>
      <c r="P255" s="52">
        <f t="shared" si="56"/>
        <v>26</v>
      </c>
      <c r="Q255" s="52">
        <f t="shared" si="57"/>
        <v>30</v>
      </c>
      <c r="R255" s="52">
        <f t="shared" si="58"/>
        <v>0</v>
      </c>
      <c r="S255" s="52" t="str">
        <f t="shared" si="59"/>
        <v>não</v>
      </c>
      <c r="T255" s="52">
        <v>30</v>
      </c>
      <c r="U255" s="53">
        <v>52653.63</v>
      </c>
      <c r="V255" s="53">
        <v>1755.1210000000001</v>
      </c>
      <c r="W255" s="176" t="str">
        <f t="shared" si="60"/>
        <v>NÃO</v>
      </c>
      <c r="X255" s="118">
        <f t="shared" si="61"/>
        <v>-877.56050000000005</v>
      </c>
      <c r="Y255" s="194" t="str">
        <f t="shared" si="66"/>
        <v>NÃO</v>
      </c>
      <c r="Z255" s="118">
        <f t="shared" si="62"/>
        <v>-859.9496153846153</v>
      </c>
      <c r="AA255" s="118">
        <f t="shared" si="63"/>
        <v>-877.56050000000005</v>
      </c>
      <c r="AB255" s="118">
        <f t="shared" si="64"/>
        <v>-859.9496153846153</v>
      </c>
    </row>
    <row r="256" spans="1:28" x14ac:dyDescent="0.25">
      <c r="A256" s="193" t="s">
        <v>280</v>
      </c>
      <c r="B256" s="51" t="s">
        <v>12</v>
      </c>
      <c r="C256" s="51" t="s">
        <v>26</v>
      </c>
      <c r="D256" s="51" t="s">
        <v>240</v>
      </c>
      <c r="E256" s="51" t="s">
        <v>266</v>
      </c>
      <c r="F256" s="52">
        <v>0</v>
      </c>
      <c r="G256" s="53">
        <v>0</v>
      </c>
      <c r="H256" s="52">
        <v>1</v>
      </c>
      <c r="I256" s="53">
        <v>1646.54</v>
      </c>
      <c r="J256" s="121">
        <v>4060231008</v>
      </c>
      <c r="K256" s="52">
        <f t="shared" si="51"/>
        <v>0</v>
      </c>
      <c r="L256" s="52">
        <f t="shared" si="53"/>
        <v>0</v>
      </c>
      <c r="M256" s="52">
        <f t="shared" si="54"/>
        <v>15.999999999999998</v>
      </c>
      <c r="N256" s="52">
        <f t="shared" si="52"/>
        <v>4</v>
      </c>
      <c r="O256" s="52">
        <f t="shared" si="55"/>
        <v>15.999999999999998</v>
      </c>
      <c r="P256" s="52">
        <f t="shared" si="56"/>
        <v>4</v>
      </c>
      <c r="Q256" s="52">
        <f t="shared" si="57"/>
        <v>0</v>
      </c>
      <c r="R256" s="52">
        <f t="shared" si="58"/>
        <v>0</v>
      </c>
      <c r="S256" s="52" t="str">
        <f t="shared" si="59"/>
        <v xml:space="preserve"> </v>
      </c>
      <c r="T256" s="52">
        <v>0</v>
      </c>
      <c r="U256" s="53">
        <v>0</v>
      </c>
      <c r="V256" s="53">
        <v>1107.7747999999999</v>
      </c>
      <c r="W256" s="176" t="str">
        <f t="shared" si="60"/>
        <v/>
      </c>
      <c r="X256" s="118">
        <f t="shared" si="61"/>
        <v>-1107.7747999999999</v>
      </c>
      <c r="Y256" s="194" t="str">
        <f t="shared" si="66"/>
        <v>SIM</v>
      </c>
      <c r="Z256" s="118">
        <f t="shared" si="62"/>
        <v>-1107.7747999999999</v>
      </c>
      <c r="AA256" s="118">
        <f t="shared" si="63"/>
        <v>-1107.7747999999999</v>
      </c>
      <c r="AB256" s="118">
        <f t="shared" si="64"/>
        <v>-1107.7747999999999</v>
      </c>
    </row>
    <row r="257" spans="1:28" x14ac:dyDescent="0.25">
      <c r="A257" s="193" t="s">
        <v>280</v>
      </c>
      <c r="B257" s="51" t="s">
        <v>12</v>
      </c>
      <c r="C257" s="51" t="s">
        <v>26</v>
      </c>
      <c r="D257" s="51" t="s">
        <v>240</v>
      </c>
      <c r="E257" s="51" t="s">
        <v>256</v>
      </c>
      <c r="F257" s="52">
        <v>13.5</v>
      </c>
      <c r="G257" s="53">
        <v>20940.440999999999</v>
      </c>
      <c r="H257" s="52">
        <v>4</v>
      </c>
      <c r="I257" s="53">
        <v>6065.69</v>
      </c>
      <c r="J257" s="121">
        <v>4060231008</v>
      </c>
      <c r="K257" s="52">
        <f t="shared" si="51"/>
        <v>4</v>
      </c>
      <c r="L257" s="52">
        <f t="shared" si="53"/>
        <v>15.999999999999998</v>
      </c>
      <c r="M257" s="52">
        <f t="shared" si="54"/>
        <v>15.999999999999998</v>
      </c>
      <c r="N257" s="52">
        <f t="shared" si="52"/>
        <v>4</v>
      </c>
      <c r="O257" s="52">
        <f t="shared" si="55"/>
        <v>15.999999999999998</v>
      </c>
      <c r="P257" s="52">
        <f t="shared" si="56"/>
        <v>4</v>
      </c>
      <c r="Q257" s="52">
        <f t="shared" si="57"/>
        <v>16</v>
      </c>
      <c r="R257" s="52">
        <f t="shared" si="58"/>
        <v>0</v>
      </c>
      <c r="S257" s="52" t="str">
        <f t="shared" si="59"/>
        <v>não</v>
      </c>
      <c r="T257" s="52">
        <v>15.999999999999998</v>
      </c>
      <c r="U257" s="53">
        <v>24818.300999999999</v>
      </c>
      <c r="V257" s="53">
        <v>1551.1438000000001</v>
      </c>
      <c r="W257" s="176" t="str">
        <f t="shared" si="60"/>
        <v>NÃO</v>
      </c>
      <c r="X257" s="118">
        <f t="shared" si="61"/>
        <v>14735.866100000001</v>
      </c>
      <c r="Y257" s="194" t="str">
        <f t="shared" si="66"/>
        <v>NÃO</v>
      </c>
      <c r="Z257" s="118">
        <f t="shared" si="62"/>
        <v>14735.866100000001</v>
      </c>
      <c r="AA257" s="118">
        <f t="shared" si="63"/>
        <v>14735.866100000001</v>
      </c>
      <c r="AB257" s="118">
        <f t="shared" si="64"/>
        <v>14735.866100000001</v>
      </c>
    </row>
    <row r="258" spans="1:28" ht="30" x14ac:dyDescent="0.25">
      <c r="A258" s="193" t="s">
        <v>280</v>
      </c>
      <c r="B258" s="51" t="s">
        <v>12</v>
      </c>
      <c r="C258" s="51" t="s">
        <v>31</v>
      </c>
      <c r="D258" s="51" t="s">
        <v>235</v>
      </c>
      <c r="E258" s="51" t="s">
        <v>267</v>
      </c>
      <c r="F258" s="52">
        <v>0</v>
      </c>
      <c r="G258" s="53">
        <v>0</v>
      </c>
      <c r="H258" s="52">
        <v>2</v>
      </c>
      <c r="I258" s="53">
        <v>1028.72</v>
      </c>
      <c r="J258" s="121">
        <v>4060231009</v>
      </c>
      <c r="K258" s="52">
        <f t="shared" ref="K258:K321" si="67">IF(F258=0,0,H258)</f>
        <v>0</v>
      </c>
      <c r="L258" s="52">
        <f t="shared" si="53"/>
        <v>0</v>
      </c>
      <c r="M258" s="52">
        <f t="shared" si="54"/>
        <v>7.5</v>
      </c>
      <c r="N258" s="52">
        <f t="shared" ref="N258:N321" si="68">SUMIF($J$2:$J$814,J258,$K$2:$K$815)</f>
        <v>10</v>
      </c>
      <c r="O258" s="52">
        <f t="shared" si="55"/>
        <v>7.5</v>
      </c>
      <c r="P258" s="52">
        <f t="shared" si="56"/>
        <v>10</v>
      </c>
      <c r="Q258" s="52">
        <f t="shared" si="57"/>
        <v>0</v>
      </c>
      <c r="R258" s="52">
        <f t="shared" si="58"/>
        <v>0</v>
      </c>
      <c r="S258" s="52" t="str">
        <f t="shared" si="59"/>
        <v xml:space="preserve"> </v>
      </c>
      <c r="T258" s="52">
        <v>0</v>
      </c>
      <c r="U258" s="53">
        <v>0</v>
      </c>
      <c r="V258" s="53">
        <v>712.49929999999995</v>
      </c>
      <c r="W258" s="176" t="str">
        <f t="shared" si="60"/>
        <v/>
      </c>
      <c r="X258" s="118">
        <f t="shared" si="61"/>
        <v>-1424.9985999999999</v>
      </c>
      <c r="Y258" s="194" t="str">
        <f t="shared" si="66"/>
        <v>NÃO</v>
      </c>
      <c r="Z258" s="118">
        <f t="shared" si="62"/>
        <v>-1028.72</v>
      </c>
      <c r="AA258" s="118">
        <f t="shared" si="63"/>
        <v>-1424.9985999999999</v>
      </c>
      <c r="AB258" s="118">
        <f t="shared" si="64"/>
        <v>-1028.72</v>
      </c>
    </row>
    <row r="259" spans="1:28" ht="30" x14ac:dyDescent="0.25">
      <c r="A259" s="193" t="s">
        <v>280</v>
      </c>
      <c r="B259" s="51" t="s">
        <v>12</v>
      </c>
      <c r="C259" s="51" t="s">
        <v>31</v>
      </c>
      <c r="D259" s="51" t="s">
        <v>235</v>
      </c>
      <c r="E259" s="51" t="s">
        <v>264</v>
      </c>
      <c r="F259" s="52">
        <v>6</v>
      </c>
      <c r="G259" s="53">
        <v>11868.12</v>
      </c>
      <c r="H259" s="52">
        <v>10</v>
      </c>
      <c r="I259" s="53">
        <v>20781.330000000002</v>
      </c>
      <c r="J259" s="121">
        <v>4060231009</v>
      </c>
      <c r="K259" s="52">
        <f t="shared" si="67"/>
        <v>10</v>
      </c>
      <c r="L259" s="52">
        <f t="shared" ref="L259:L322" si="69">IF(H259=0,0,T259)</f>
        <v>7.5</v>
      </c>
      <c r="M259" s="52">
        <f t="shared" ref="M259:M322" si="70">SUMIF($J$2:$J$814,J259,$T$2:$T$815)</f>
        <v>7.5</v>
      </c>
      <c r="N259" s="52">
        <f t="shared" si="68"/>
        <v>10</v>
      </c>
      <c r="O259" s="52">
        <f t="shared" ref="O259:O322" si="71">IF(J259=J258,O258-Q258,M259)</f>
        <v>7.5</v>
      </c>
      <c r="P259" s="52">
        <f t="shared" ref="P259:P322" si="72">IF(J259=J258,P258-K258,N259)</f>
        <v>10</v>
      </c>
      <c r="Q259" s="52">
        <f t="shared" ref="Q259:Q322" si="73">IF(P259=0,0,ROUND(K259/P259*O259,0))</f>
        <v>8</v>
      </c>
      <c r="R259" s="52">
        <f t="shared" ref="R259:R322" si="74">IF(AND(H259&lt;F259,Q259&lt;H259),1,0)</f>
        <v>0</v>
      </c>
      <c r="S259" s="52" t="str">
        <f t="shared" ref="S259:S322" si="75">IF(Q259=0," ",IF(Q259&lt;F259,"sim","não"))</f>
        <v>não</v>
      </c>
      <c r="T259" s="52">
        <v>7.5</v>
      </c>
      <c r="U259" s="53">
        <v>14835.15</v>
      </c>
      <c r="V259" s="53">
        <v>1978.02</v>
      </c>
      <c r="W259" s="176" t="str">
        <f t="shared" ref="W259:W322" si="76">IF(F259=0,"",IF(H259&gt;Q259,"SIM","NÃO"))</f>
        <v>SIM</v>
      </c>
      <c r="X259" s="118">
        <f t="shared" ref="X259:X322" si="77">(F259-IF(W259="SIM",Q259,H259))*V259</f>
        <v>-3956.04</v>
      </c>
      <c r="Y259" s="194" t="str">
        <f t="shared" si="66"/>
        <v>SIM</v>
      </c>
      <c r="Z259" s="118">
        <f t="shared" ref="Z259:Z322" si="78">(F259-IF(W259="SIM",Q259,H259))*IF(Y259="SIM",V259,IF(H259=0,V259,IF((F259-H259)&gt;0,V259,(I259/H259))))</f>
        <v>-3956.04</v>
      </c>
      <c r="AA259" s="118">
        <f t="shared" ref="AA259:AA322" si="79">(F259-H259)*V259</f>
        <v>-7912.08</v>
      </c>
      <c r="AB259" s="118">
        <f t="shared" ref="AB259:AB322" si="80">(F259-H259)*IF(Y259="SIM",V259,IF(H259=0,V259,IF((F259-H259)&gt;0,V259,(I259/H259))))</f>
        <v>-7912.08</v>
      </c>
    </row>
    <row r="260" spans="1:28" x14ac:dyDescent="0.25">
      <c r="A260" s="193" t="s">
        <v>280</v>
      </c>
      <c r="B260" s="51" t="s">
        <v>12</v>
      </c>
      <c r="C260" s="51" t="s">
        <v>26</v>
      </c>
      <c r="D260" s="51" t="s">
        <v>241</v>
      </c>
      <c r="E260" s="51" t="s">
        <v>256</v>
      </c>
      <c r="F260" s="52">
        <v>6.4999999999999991</v>
      </c>
      <c r="G260" s="53">
        <v>10082.434800000001</v>
      </c>
      <c r="H260" s="52">
        <v>6</v>
      </c>
      <c r="I260" s="53">
        <v>7744.11</v>
      </c>
      <c r="J260" s="121">
        <v>4060231010</v>
      </c>
      <c r="K260" s="52">
        <f t="shared" si="67"/>
        <v>6</v>
      </c>
      <c r="L260" s="52">
        <f t="shared" si="69"/>
        <v>7.9999999999999991</v>
      </c>
      <c r="M260" s="52">
        <f t="shared" si="70"/>
        <v>7.9999999999999991</v>
      </c>
      <c r="N260" s="52">
        <f t="shared" si="68"/>
        <v>6</v>
      </c>
      <c r="O260" s="52">
        <f t="shared" si="71"/>
        <v>7.9999999999999991</v>
      </c>
      <c r="P260" s="52">
        <f t="shared" si="72"/>
        <v>6</v>
      </c>
      <c r="Q260" s="52">
        <f t="shared" si="73"/>
        <v>8</v>
      </c>
      <c r="R260" s="52">
        <f t="shared" si="74"/>
        <v>0</v>
      </c>
      <c r="S260" s="52" t="str">
        <f t="shared" si="75"/>
        <v>não</v>
      </c>
      <c r="T260" s="52">
        <v>7.9999999999999991</v>
      </c>
      <c r="U260" s="53">
        <v>12409.1502</v>
      </c>
      <c r="V260" s="53">
        <v>1551.1438000000001</v>
      </c>
      <c r="W260" s="176" t="str">
        <f t="shared" si="76"/>
        <v>NÃO</v>
      </c>
      <c r="X260" s="118">
        <f t="shared" si="77"/>
        <v>775.57189999999866</v>
      </c>
      <c r="Y260" s="194" t="str">
        <f t="shared" si="66"/>
        <v>NÃO</v>
      </c>
      <c r="Z260" s="118">
        <f t="shared" si="78"/>
        <v>775.57189999999866</v>
      </c>
      <c r="AA260" s="118">
        <f t="shared" si="79"/>
        <v>775.57189999999866</v>
      </c>
      <c r="AB260" s="118">
        <f t="shared" si="80"/>
        <v>775.57189999999866</v>
      </c>
    </row>
    <row r="261" spans="1:28" x14ac:dyDescent="0.25">
      <c r="A261" s="193" t="s">
        <v>280</v>
      </c>
      <c r="B261" s="51" t="s">
        <v>12</v>
      </c>
      <c r="C261" s="51" t="s">
        <v>26</v>
      </c>
      <c r="D261" s="51" t="s">
        <v>242</v>
      </c>
      <c r="E261" s="51" t="s">
        <v>250</v>
      </c>
      <c r="F261" s="52">
        <v>0</v>
      </c>
      <c r="G261" s="53">
        <v>0</v>
      </c>
      <c r="H261" s="52">
        <v>1</v>
      </c>
      <c r="I261" s="53">
        <v>1806.48</v>
      </c>
      <c r="J261" s="121">
        <v>4060231011</v>
      </c>
      <c r="K261" s="52">
        <f t="shared" si="67"/>
        <v>0</v>
      </c>
      <c r="L261" s="52">
        <f t="shared" si="69"/>
        <v>0</v>
      </c>
      <c r="M261" s="52">
        <f t="shared" si="70"/>
        <v>7.5</v>
      </c>
      <c r="N261" s="52">
        <f t="shared" si="68"/>
        <v>2</v>
      </c>
      <c r="O261" s="52">
        <f t="shared" si="71"/>
        <v>7.5</v>
      </c>
      <c r="P261" s="52">
        <f t="shared" si="72"/>
        <v>2</v>
      </c>
      <c r="Q261" s="52">
        <f t="shared" si="73"/>
        <v>0</v>
      </c>
      <c r="R261" s="52">
        <f t="shared" si="74"/>
        <v>0</v>
      </c>
      <c r="S261" s="52" t="str">
        <f t="shared" si="75"/>
        <v xml:space="preserve"> </v>
      </c>
      <c r="T261" s="52">
        <v>0</v>
      </c>
      <c r="U261" s="53">
        <v>0</v>
      </c>
      <c r="V261" s="53">
        <v>1549.6860999999999</v>
      </c>
      <c r="W261" s="176" t="str">
        <f t="shared" si="76"/>
        <v/>
      </c>
      <c r="X261" s="118">
        <f t="shared" si="77"/>
        <v>-1549.6860999999999</v>
      </c>
      <c r="Y261" s="194" t="str">
        <f t="shared" si="66"/>
        <v>SIM</v>
      </c>
      <c r="Z261" s="118">
        <f t="shared" si="78"/>
        <v>-1549.6860999999999</v>
      </c>
      <c r="AA261" s="118">
        <f t="shared" si="79"/>
        <v>-1549.6860999999999</v>
      </c>
      <c r="AB261" s="118">
        <f t="shared" si="80"/>
        <v>-1549.6860999999999</v>
      </c>
    </row>
    <row r="262" spans="1:28" x14ac:dyDescent="0.25">
      <c r="A262" s="193" t="s">
        <v>280</v>
      </c>
      <c r="B262" s="51" t="s">
        <v>12</v>
      </c>
      <c r="C262" s="51" t="s">
        <v>26</v>
      </c>
      <c r="D262" s="51" t="s">
        <v>242</v>
      </c>
      <c r="E262" s="51" t="s">
        <v>268</v>
      </c>
      <c r="F262" s="52">
        <v>0</v>
      </c>
      <c r="G262" s="53">
        <v>0</v>
      </c>
      <c r="H262" s="52">
        <v>2</v>
      </c>
      <c r="I262" s="53">
        <v>2769.23</v>
      </c>
      <c r="J262" s="121">
        <v>4060231011</v>
      </c>
      <c r="K262" s="52">
        <f t="shared" si="67"/>
        <v>0</v>
      </c>
      <c r="L262" s="52">
        <f t="shared" si="69"/>
        <v>0</v>
      </c>
      <c r="M262" s="52">
        <f t="shared" si="70"/>
        <v>7.5</v>
      </c>
      <c r="N262" s="52">
        <f t="shared" si="68"/>
        <v>2</v>
      </c>
      <c r="O262" s="52">
        <f t="shared" si="71"/>
        <v>7.5</v>
      </c>
      <c r="P262" s="52">
        <f t="shared" si="72"/>
        <v>2</v>
      </c>
      <c r="Q262" s="52">
        <f t="shared" si="73"/>
        <v>0</v>
      </c>
      <c r="R262" s="52">
        <f t="shared" si="74"/>
        <v>0</v>
      </c>
      <c r="S262" s="52" t="str">
        <f t="shared" si="75"/>
        <v xml:space="preserve"> </v>
      </c>
      <c r="T262" s="52">
        <v>0</v>
      </c>
      <c r="U262" s="53">
        <v>0</v>
      </c>
      <c r="V262" s="53">
        <v>1755.1210000000001</v>
      </c>
      <c r="W262" s="176" t="str">
        <f t="shared" si="76"/>
        <v/>
      </c>
      <c r="X262" s="118">
        <f t="shared" si="77"/>
        <v>-3510.2420000000002</v>
      </c>
      <c r="Y262" s="194" t="str">
        <f t="shared" si="66"/>
        <v>NÃO</v>
      </c>
      <c r="Z262" s="118">
        <f t="shared" si="78"/>
        <v>-2769.23</v>
      </c>
      <c r="AA262" s="118">
        <f t="shared" si="79"/>
        <v>-3510.2420000000002</v>
      </c>
      <c r="AB262" s="118">
        <f t="shared" si="80"/>
        <v>-2769.23</v>
      </c>
    </row>
    <row r="263" spans="1:28" x14ac:dyDescent="0.25">
      <c r="A263" s="193" t="s">
        <v>280</v>
      </c>
      <c r="B263" s="51" t="s">
        <v>12</v>
      </c>
      <c r="C263" s="51" t="s">
        <v>26</v>
      </c>
      <c r="D263" s="51" t="s">
        <v>242</v>
      </c>
      <c r="E263" s="51" t="s">
        <v>256</v>
      </c>
      <c r="F263" s="52">
        <v>6.4999999999999991</v>
      </c>
      <c r="G263" s="53">
        <v>10082.434800000001</v>
      </c>
      <c r="H263" s="52">
        <v>2</v>
      </c>
      <c r="I263" s="53">
        <v>4852.25</v>
      </c>
      <c r="J263" s="121">
        <v>4060231011</v>
      </c>
      <c r="K263" s="52">
        <f t="shared" si="67"/>
        <v>2</v>
      </c>
      <c r="L263" s="52">
        <f t="shared" si="69"/>
        <v>7.5</v>
      </c>
      <c r="M263" s="52">
        <f t="shared" si="70"/>
        <v>7.5</v>
      </c>
      <c r="N263" s="52">
        <f t="shared" si="68"/>
        <v>2</v>
      </c>
      <c r="O263" s="52">
        <f t="shared" si="71"/>
        <v>7.5</v>
      </c>
      <c r="P263" s="52">
        <f t="shared" si="72"/>
        <v>2</v>
      </c>
      <c r="Q263" s="52">
        <f t="shared" si="73"/>
        <v>8</v>
      </c>
      <c r="R263" s="52">
        <f t="shared" si="74"/>
        <v>0</v>
      </c>
      <c r="S263" s="52" t="str">
        <f t="shared" si="75"/>
        <v>não</v>
      </c>
      <c r="T263" s="52">
        <v>7.5</v>
      </c>
      <c r="U263" s="53">
        <v>11633.578799999999</v>
      </c>
      <c r="V263" s="53">
        <v>1551.1438000000001</v>
      </c>
      <c r="W263" s="176" t="str">
        <f t="shared" si="76"/>
        <v>NÃO</v>
      </c>
      <c r="X263" s="118">
        <f t="shared" si="77"/>
        <v>6980.1470999999992</v>
      </c>
      <c r="Y263" s="194" t="str">
        <f t="shared" si="66"/>
        <v>SIM</v>
      </c>
      <c r="Z263" s="118">
        <f t="shared" si="78"/>
        <v>6980.1470999999992</v>
      </c>
      <c r="AA263" s="118">
        <f t="shared" si="79"/>
        <v>6980.1470999999992</v>
      </c>
      <c r="AB263" s="118">
        <f t="shared" si="80"/>
        <v>6980.1470999999992</v>
      </c>
    </row>
    <row r="264" spans="1:28" x14ac:dyDescent="0.25">
      <c r="A264" s="193" t="s">
        <v>280</v>
      </c>
      <c r="B264" s="51" t="s">
        <v>12</v>
      </c>
      <c r="C264" s="51" t="s">
        <v>26</v>
      </c>
      <c r="D264" s="51" t="s">
        <v>243</v>
      </c>
      <c r="E264" s="51" t="s">
        <v>266</v>
      </c>
      <c r="F264" s="52">
        <v>0</v>
      </c>
      <c r="G264" s="53">
        <v>0</v>
      </c>
      <c r="H264" s="52">
        <v>1</v>
      </c>
      <c r="I264" s="53">
        <v>1537.95</v>
      </c>
      <c r="J264" s="121">
        <v>4060231012</v>
      </c>
      <c r="K264" s="52">
        <f t="shared" si="67"/>
        <v>0</v>
      </c>
      <c r="L264" s="52">
        <f t="shared" si="69"/>
        <v>0</v>
      </c>
      <c r="M264" s="52">
        <f t="shared" si="70"/>
        <v>11</v>
      </c>
      <c r="N264" s="52">
        <f t="shared" si="68"/>
        <v>13</v>
      </c>
      <c r="O264" s="52">
        <f t="shared" si="71"/>
        <v>11</v>
      </c>
      <c r="P264" s="52">
        <f t="shared" si="72"/>
        <v>13</v>
      </c>
      <c r="Q264" s="52">
        <f t="shared" si="73"/>
        <v>0</v>
      </c>
      <c r="R264" s="52">
        <f t="shared" si="74"/>
        <v>0</v>
      </c>
      <c r="S264" s="52" t="str">
        <f t="shared" si="75"/>
        <v xml:space="preserve"> </v>
      </c>
      <c r="T264" s="52">
        <v>0</v>
      </c>
      <c r="U264" s="53">
        <v>0</v>
      </c>
      <c r="V264" s="53">
        <v>1107.7747999999999</v>
      </c>
      <c r="W264" s="176" t="str">
        <f t="shared" si="76"/>
        <v/>
      </c>
      <c r="X264" s="118">
        <f t="shared" si="77"/>
        <v>-1107.7747999999999</v>
      </c>
      <c r="Y264" s="194" t="str">
        <f t="shared" si="66"/>
        <v>SIM</v>
      </c>
      <c r="Z264" s="118">
        <f t="shared" si="78"/>
        <v>-1107.7747999999999</v>
      </c>
      <c r="AA264" s="118">
        <f t="shared" si="79"/>
        <v>-1107.7747999999999</v>
      </c>
      <c r="AB264" s="118">
        <f t="shared" si="80"/>
        <v>-1107.7747999999999</v>
      </c>
    </row>
    <row r="265" spans="1:28" x14ac:dyDescent="0.25">
      <c r="A265" s="193" t="s">
        <v>280</v>
      </c>
      <c r="B265" s="51" t="s">
        <v>12</v>
      </c>
      <c r="C265" s="51" t="s">
        <v>26</v>
      </c>
      <c r="D265" s="51" t="s">
        <v>243</v>
      </c>
      <c r="E265" s="51" t="s">
        <v>256</v>
      </c>
      <c r="F265" s="52">
        <v>9.5</v>
      </c>
      <c r="G265" s="53">
        <v>14735.8662</v>
      </c>
      <c r="H265" s="52">
        <v>13</v>
      </c>
      <c r="I265" s="53">
        <v>20279.490000000002</v>
      </c>
      <c r="J265" s="121">
        <v>4060231012</v>
      </c>
      <c r="K265" s="52">
        <f t="shared" si="67"/>
        <v>13</v>
      </c>
      <c r="L265" s="52">
        <f t="shared" si="69"/>
        <v>11</v>
      </c>
      <c r="M265" s="52">
        <f t="shared" si="70"/>
        <v>11</v>
      </c>
      <c r="N265" s="52">
        <f t="shared" si="68"/>
        <v>13</v>
      </c>
      <c r="O265" s="52">
        <f t="shared" si="71"/>
        <v>11</v>
      </c>
      <c r="P265" s="52">
        <f t="shared" si="72"/>
        <v>13</v>
      </c>
      <c r="Q265" s="52">
        <f t="shared" si="73"/>
        <v>11</v>
      </c>
      <c r="R265" s="52">
        <f t="shared" si="74"/>
        <v>0</v>
      </c>
      <c r="S265" s="52" t="str">
        <f t="shared" si="75"/>
        <v>não</v>
      </c>
      <c r="T265" s="52">
        <v>11</v>
      </c>
      <c r="U265" s="53">
        <v>17062.581600000001</v>
      </c>
      <c r="V265" s="53">
        <v>1551.1438000000001</v>
      </c>
      <c r="W265" s="176" t="str">
        <f t="shared" si="76"/>
        <v>SIM</v>
      </c>
      <c r="X265" s="118">
        <f t="shared" si="77"/>
        <v>-2326.7157000000002</v>
      </c>
      <c r="Y265" s="194" t="str">
        <f t="shared" si="66"/>
        <v>SIM</v>
      </c>
      <c r="Z265" s="118">
        <f t="shared" si="78"/>
        <v>-2326.7157000000002</v>
      </c>
      <c r="AA265" s="118">
        <f t="shared" si="79"/>
        <v>-5429.0033000000003</v>
      </c>
      <c r="AB265" s="118">
        <f t="shared" si="80"/>
        <v>-5429.0033000000003</v>
      </c>
    </row>
    <row r="266" spans="1:28" x14ac:dyDescent="0.25">
      <c r="A266" s="193" t="s">
        <v>280</v>
      </c>
      <c r="B266" s="51" t="s">
        <v>48</v>
      </c>
      <c r="C266" s="51" t="s">
        <v>48</v>
      </c>
      <c r="D266" s="51" t="s">
        <v>183</v>
      </c>
      <c r="E266" s="51" t="s">
        <v>255</v>
      </c>
      <c r="F266" s="52">
        <v>7.0000000000000009</v>
      </c>
      <c r="G266" s="53">
        <v>5900.4222</v>
      </c>
      <c r="H266" s="52">
        <v>3</v>
      </c>
      <c r="I266" s="53">
        <v>2195.5</v>
      </c>
      <c r="J266" s="121">
        <v>4060231013</v>
      </c>
      <c r="K266" s="52">
        <f t="shared" si="67"/>
        <v>3</v>
      </c>
      <c r="L266" s="52">
        <f t="shared" si="69"/>
        <v>7.9999999999999991</v>
      </c>
      <c r="M266" s="52">
        <f t="shared" si="70"/>
        <v>14</v>
      </c>
      <c r="N266" s="52">
        <f t="shared" si="68"/>
        <v>3</v>
      </c>
      <c r="O266" s="52">
        <f t="shared" si="71"/>
        <v>14</v>
      </c>
      <c r="P266" s="52">
        <f t="shared" si="72"/>
        <v>3</v>
      </c>
      <c r="Q266" s="52">
        <f t="shared" si="73"/>
        <v>14</v>
      </c>
      <c r="R266" s="52">
        <f t="shared" si="74"/>
        <v>0</v>
      </c>
      <c r="S266" s="52" t="str">
        <f t="shared" si="75"/>
        <v>não</v>
      </c>
      <c r="T266" s="52">
        <v>7.9999999999999991</v>
      </c>
      <c r="U266" s="53">
        <v>6743.34</v>
      </c>
      <c r="V266" s="53">
        <v>842.91750000000002</v>
      </c>
      <c r="W266" s="176" t="str">
        <f t="shared" si="76"/>
        <v>NÃO</v>
      </c>
      <c r="X266" s="118">
        <f t="shared" si="77"/>
        <v>3371.670000000001</v>
      </c>
      <c r="Y266" s="194" t="str">
        <f t="shared" si="66"/>
        <v>NÃO</v>
      </c>
      <c r="Z266" s="118">
        <f t="shared" si="78"/>
        <v>3371.670000000001</v>
      </c>
      <c r="AA266" s="118">
        <f t="shared" si="79"/>
        <v>3371.670000000001</v>
      </c>
      <c r="AB266" s="118">
        <f t="shared" si="80"/>
        <v>3371.670000000001</v>
      </c>
    </row>
    <row r="267" spans="1:28" x14ac:dyDescent="0.25">
      <c r="A267" s="193" t="s">
        <v>280</v>
      </c>
      <c r="B267" s="51" t="s">
        <v>48</v>
      </c>
      <c r="C267" s="51" t="s">
        <v>48</v>
      </c>
      <c r="D267" s="51" t="s">
        <v>183</v>
      </c>
      <c r="E267" s="51" t="s">
        <v>250</v>
      </c>
      <c r="F267" s="52">
        <v>0</v>
      </c>
      <c r="G267" s="53">
        <v>0</v>
      </c>
      <c r="H267" s="52">
        <v>4</v>
      </c>
      <c r="I267" s="53">
        <v>3349.41</v>
      </c>
      <c r="J267" s="121">
        <v>4060231013</v>
      </c>
      <c r="K267" s="52">
        <f t="shared" si="67"/>
        <v>0</v>
      </c>
      <c r="L267" s="52">
        <f t="shared" si="69"/>
        <v>0</v>
      </c>
      <c r="M267" s="52">
        <f t="shared" si="70"/>
        <v>14</v>
      </c>
      <c r="N267" s="52">
        <f t="shared" si="68"/>
        <v>3</v>
      </c>
      <c r="O267" s="52">
        <f t="shared" si="71"/>
        <v>0</v>
      </c>
      <c r="P267" s="52">
        <f t="shared" si="72"/>
        <v>0</v>
      </c>
      <c r="Q267" s="52">
        <f t="shared" si="73"/>
        <v>0</v>
      </c>
      <c r="R267" s="52">
        <f t="shared" si="74"/>
        <v>0</v>
      </c>
      <c r="S267" s="52" t="str">
        <f t="shared" si="75"/>
        <v xml:space="preserve"> </v>
      </c>
      <c r="T267" s="52">
        <v>0</v>
      </c>
      <c r="U267" s="53">
        <v>0</v>
      </c>
      <c r="V267" s="53">
        <v>1549.6860999999999</v>
      </c>
      <c r="W267" s="176" t="str">
        <f t="shared" si="76"/>
        <v/>
      </c>
      <c r="X267" s="118">
        <f t="shared" si="77"/>
        <v>-6198.7443999999996</v>
      </c>
      <c r="Y267" s="194" t="str">
        <f t="shared" si="66"/>
        <v>NÃO</v>
      </c>
      <c r="Z267" s="118">
        <f t="shared" si="78"/>
        <v>-3349.41</v>
      </c>
      <c r="AA267" s="118">
        <f t="shared" si="79"/>
        <v>-6198.7443999999996</v>
      </c>
      <c r="AB267" s="118">
        <f t="shared" si="80"/>
        <v>-3349.41</v>
      </c>
    </row>
    <row r="268" spans="1:28" x14ac:dyDescent="0.25">
      <c r="A268" s="193" t="s">
        <v>280</v>
      </c>
      <c r="B268" s="51" t="s">
        <v>48</v>
      </c>
      <c r="C268" s="51" t="s">
        <v>48</v>
      </c>
      <c r="D268" s="51" t="s">
        <v>183</v>
      </c>
      <c r="E268" s="51" t="s">
        <v>251</v>
      </c>
      <c r="F268" s="52">
        <v>5</v>
      </c>
      <c r="G268" s="53">
        <v>7504.2659999999996</v>
      </c>
      <c r="H268" s="52">
        <v>0</v>
      </c>
      <c r="I268" s="53">
        <v>0</v>
      </c>
      <c r="J268" s="121">
        <v>4060231013</v>
      </c>
      <c r="K268" s="52">
        <f t="shared" si="67"/>
        <v>0</v>
      </c>
      <c r="L268" s="52">
        <f t="shared" si="69"/>
        <v>0</v>
      </c>
      <c r="M268" s="52">
        <f t="shared" si="70"/>
        <v>14</v>
      </c>
      <c r="N268" s="52">
        <f t="shared" si="68"/>
        <v>3</v>
      </c>
      <c r="O268" s="52">
        <f t="shared" si="71"/>
        <v>0</v>
      </c>
      <c r="P268" s="52">
        <f t="shared" si="72"/>
        <v>0</v>
      </c>
      <c r="Q268" s="52">
        <f t="shared" si="73"/>
        <v>0</v>
      </c>
      <c r="R268" s="52">
        <f t="shared" si="74"/>
        <v>0</v>
      </c>
      <c r="S268" s="52" t="str">
        <f t="shared" si="75"/>
        <v xml:space="preserve"> </v>
      </c>
      <c r="T268" s="52">
        <v>6</v>
      </c>
      <c r="U268" s="53">
        <v>9005.1191999999992</v>
      </c>
      <c r="V268" s="53">
        <v>1500.8532</v>
      </c>
      <c r="W268" s="176" t="str">
        <f t="shared" si="76"/>
        <v>NÃO</v>
      </c>
      <c r="X268" s="118">
        <f t="shared" si="77"/>
        <v>7504.2659999999996</v>
      </c>
      <c r="Y268" s="194"/>
      <c r="Z268" s="118">
        <f t="shared" si="78"/>
        <v>7504.2659999999996</v>
      </c>
      <c r="AA268" s="118">
        <f t="shared" si="79"/>
        <v>7504.2659999999996</v>
      </c>
      <c r="AB268" s="118">
        <f t="shared" si="80"/>
        <v>7504.2659999999996</v>
      </c>
    </row>
    <row r="269" spans="1:28" ht="30" x14ac:dyDescent="0.25">
      <c r="A269" s="193" t="s">
        <v>280</v>
      </c>
      <c r="B269" s="51" t="s">
        <v>48</v>
      </c>
      <c r="C269" s="51" t="s">
        <v>48</v>
      </c>
      <c r="D269" s="51" t="s">
        <v>184</v>
      </c>
      <c r="E269" s="51" t="s">
        <v>255</v>
      </c>
      <c r="F269" s="52">
        <v>9</v>
      </c>
      <c r="G269" s="53">
        <v>7586.2578000000003</v>
      </c>
      <c r="H269" s="52">
        <v>0</v>
      </c>
      <c r="I269" s="53">
        <v>0</v>
      </c>
      <c r="J269" s="121">
        <v>4060231014</v>
      </c>
      <c r="K269" s="52">
        <f t="shared" si="67"/>
        <v>0</v>
      </c>
      <c r="L269" s="52">
        <f t="shared" si="69"/>
        <v>0</v>
      </c>
      <c r="M269" s="52">
        <f t="shared" si="70"/>
        <v>17.5</v>
      </c>
      <c r="N269" s="52">
        <f t="shared" si="68"/>
        <v>11</v>
      </c>
      <c r="O269" s="52">
        <f t="shared" si="71"/>
        <v>17.5</v>
      </c>
      <c r="P269" s="52">
        <f t="shared" si="72"/>
        <v>11</v>
      </c>
      <c r="Q269" s="52">
        <f t="shared" si="73"/>
        <v>0</v>
      </c>
      <c r="R269" s="52">
        <f t="shared" si="74"/>
        <v>0</v>
      </c>
      <c r="S269" s="52" t="str">
        <f t="shared" si="75"/>
        <v xml:space="preserve"> </v>
      </c>
      <c r="T269" s="52">
        <v>10.5</v>
      </c>
      <c r="U269" s="53">
        <v>8850.6335999999992</v>
      </c>
      <c r="V269" s="53">
        <v>842.91750000000002</v>
      </c>
      <c r="W269" s="176" t="str">
        <f t="shared" si="76"/>
        <v>NÃO</v>
      </c>
      <c r="X269" s="118">
        <f t="shared" si="77"/>
        <v>7586.2574999999997</v>
      </c>
      <c r="Y269" s="194"/>
      <c r="Z269" s="118">
        <f t="shared" si="78"/>
        <v>7586.2574999999997</v>
      </c>
      <c r="AA269" s="118">
        <f t="shared" si="79"/>
        <v>7586.2574999999997</v>
      </c>
      <c r="AB269" s="118">
        <f t="shared" si="80"/>
        <v>7586.2574999999997</v>
      </c>
    </row>
    <row r="270" spans="1:28" ht="30" x14ac:dyDescent="0.25">
      <c r="A270" s="193" t="s">
        <v>280</v>
      </c>
      <c r="B270" s="51" t="s">
        <v>48</v>
      </c>
      <c r="C270" s="51" t="s">
        <v>48</v>
      </c>
      <c r="D270" s="51" t="s">
        <v>184</v>
      </c>
      <c r="E270" s="51" t="s">
        <v>250</v>
      </c>
      <c r="F270" s="52">
        <v>6</v>
      </c>
      <c r="G270" s="53">
        <v>9298.1165999999994</v>
      </c>
      <c r="H270" s="52">
        <v>11</v>
      </c>
      <c r="I270" s="53">
        <v>10176.06</v>
      </c>
      <c r="J270" s="121">
        <v>4060231014</v>
      </c>
      <c r="K270" s="52">
        <f t="shared" si="67"/>
        <v>11</v>
      </c>
      <c r="L270" s="52">
        <f t="shared" si="69"/>
        <v>7.0000000000000009</v>
      </c>
      <c r="M270" s="52">
        <f t="shared" si="70"/>
        <v>17.5</v>
      </c>
      <c r="N270" s="52">
        <f t="shared" si="68"/>
        <v>11</v>
      </c>
      <c r="O270" s="52">
        <f t="shared" si="71"/>
        <v>17.5</v>
      </c>
      <c r="P270" s="52">
        <f t="shared" si="72"/>
        <v>11</v>
      </c>
      <c r="Q270" s="52">
        <f t="shared" si="73"/>
        <v>18</v>
      </c>
      <c r="R270" s="52">
        <f t="shared" si="74"/>
        <v>0</v>
      </c>
      <c r="S270" s="52" t="str">
        <f t="shared" si="75"/>
        <v>não</v>
      </c>
      <c r="T270" s="52">
        <v>7.0000000000000009</v>
      </c>
      <c r="U270" s="53">
        <v>10847.802600000001</v>
      </c>
      <c r="V270" s="53">
        <v>1549.6860999999999</v>
      </c>
      <c r="W270" s="176" t="str">
        <f t="shared" si="76"/>
        <v>NÃO</v>
      </c>
      <c r="X270" s="118">
        <f t="shared" si="77"/>
        <v>-7748.4304999999995</v>
      </c>
      <c r="Y270" s="194" t="str">
        <f>IF(I270&gt;(H270*V270),"SIM","NÃO")</f>
        <v>NÃO</v>
      </c>
      <c r="Z270" s="118">
        <f t="shared" si="78"/>
        <v>-4625.4818181818173</v>
      </c>
      <c r="AA270" s="118">
        <f t="shared" si="79"/>
        <v>-7748.4304999999995</v>
      </c>
      <c r="AB270" s="118">
        <f t="shared" si="80"/>
        <v>-4625.4818181818173</v>
      </c>
    </row>
    <row r="271" spans="1:28" x14ac:dyDescent="0.25">
      <c r="A271" s="193" t="s">
        <v>280</v>
      </c>
      <c r="B271" s="51" t="s">
        <v>48</v>
      </c>
      <c r="C271" s="51" t="s">
        <v>48</v>
      </c>
      <c r="D271" s="51" t="s">
        <v>185</v>
      </c>
      <c r="E271" s="51" t="s">
        <v>255</v>
      </c>
      <c r="F271" s="52">
        <v>7.0000000000000009</v>
      </c>
      <c r="G271" s="53">
        <v>5900.4222</v>
      </c>
      <c r="H271" s="52">
        <v>0</v>
      </c>
      <c r="I271" s="53">
        <v>0</v>
      </c>
      <c r="J271" s="121">
        <v>4060231015</v>
      </c>
      <c r="K271" s="52">
        <f t="shared" si="67"/>
        <v>0</v>
      </c>
      <c r="L271" s="52">
        <f t="shared" si="69"/>
        <v>0</v>
      </c>
      <c r="M271" s="52">
        <f t="shared" si="70"/>
        <v>14</v>
      </c>
      <c r="N271" s="52">
        <f t="shared" si="68"/>
        <v>1</v>
      </c>
      <c r="O271" s="52">
        <f t="shared" si="71"/>
        <v>14</v>
      </c>
      <c r="P271" s="52">
        <f t="shared" si="72"/>
        <v>1</v>
      </c>
      <c r="Q271" s="52">
        <f t="shared" si="73"/>
        <v>0</v>
      </c>
      <c r="R271" s="52">
        <f t="shared" si="74"/>
        <v>0</v>
      </c>
      <c r="S271" s="52" t="str">
        <f t="shared" si="75"/>
        <v xml:space="preserve"> </v>
      </c>
      <c r="T271" s="52">
        <v>7.9999999999999991</v>
      </c>
      <c r="U271" s="53">
        <v>6743.34</v>
      </c>
      <c r="V271" s="53">
        <v>842.91750000000002</v>
      </c>
      <c r="W271" s="176" t="str">
        <f t="shared" si="76"/>
        <v>NÃO</v>
      </c>
      <c r="X271" s="118">
        <f t="shared" si="77"/>
        <v>5900.4225000000006</v>
      </c>
      <c r="Y271" s="194"/>
      <c r="Z271" s="118">
        <f t="shared" si="78"/>
        <v>5900.4225000000006</v>
      </c>
      <c r="AA271" s="118">
        <f t="shared" si="79"/>
        <v>5900.4225000000006</v>
      </c>
      <c r="AB271" s="118">
        <f t="shared" si="80"/>
        <v>5900.4225000000006</v>
      </c>
    </row>
    <row r="272" spans="1:28" x14ac:dyDescent="0.25">
      <c r="A272" s="193" t="s">
        <v>280</v>
      </c>
      <c r="B272" s="51" t="s">
        <v>48</v>
      </c>
      <c r="C272" s="51" t="s">
        <v>48</v>
      </c>
      <c r="D272" s="51" t="s">
        <v>185</v>
      </c>
      <c r="E272" s="51" t="s">
        <v>250</v>
      </c>
      <c r="F272" s="52">
        <v>0</v>
      </c>
      <c r="G272" s="53">
        <v>0</v>
      </c>
      <c r="H272" s="52">
        <v>2</v>
      </c>
      <c r="I272" s="53">
        <v>2762.22</v>
      </c>
      <c r="J272" s="121">
        <v>4060231015</v>
      </c>
      <c r="K272" s="52">
        <f t="shared" si="67"/>
        <v>0</v>
      </c>
      <c r="L272" s="52">
        <f t="shared" si="69"/>
        <v>0</v>
      </c>
      <c r="M272" s="52">
        <f t="shared" si="70"/>
        <v>14</v>
      </c>
      <c r="N272" s="52">
        <f t="shared" si="68"/>
        <v>1</v>
      </c>
      <c r="O272" s="52">
        <f t="shared" si="71"/>
        <v>14</v>
      </c>
      <c r="P272" s="52">
        <f t="shared" si="72"/>
        <v>1</v>
      </c>
      <c r="Q272" s="52">
        <f t="shared" si="73"/>
        <v>0</v>
      </c>
      <c r="R272" s="52">
        <f t="shared" si="74"/>
        <v>0</v>
      </c>
      <c r="S272" s="52" t="str">
        <f t="shared" si="75"/>
        <v xml:space="preserve"> </v>
      </c>
      <c r="T272" s="52">
        <v>0</v>
      </c>
      <c r="U272" s="53">
        <v>0</v>
      </c>
      <c r="V272" s="53">
        <v>1549.6860999999999</v>
      </c>
      <c r="W272" s="176" t="str">
        <f t="shared" si="76"/>
        <v/>
      </c>
      <c r="X272" s="118">
        <f t="shared" si="77"/>
        <v>-3099.3721999999998</v>
      </c>
      <c r="Y272" s="194" t="str">
        <f t="shared" ref="Y272:Y293" si="81">IF(I272&gt;(H272*V272),"SIM","NÃO")</f>
        <v>NÃO</v>
      </c>
      <c r="Z272" s="118">
        <f t="shared" si="78"/>
        <v>-2762.22</v>
      </c>
      <c r="AA272" s="118">
        <f t="shared" si="79"/>
        <v>-3099.3721999999998</v>
      </c>
      <c r="AB272" s="118">
        <f t="shared" si="80"/>
        <v>-2762.22</v>
      </c>
    </row>
    <row r="273" spans="1:28" x14ac:dyDescent="0.25">
      <c r="A273" s="193" t="s">
        <v>280</v>
      </c>
      <c r="B273" s="51" t="s">
        <v>48</v>
      </c>
      <c r="C273" s="51" t="s">
        <v>48</v>
      </c>
      <c r="D273" s="51" t="s">
        <v>185</v>
      </c>
      <c r="E273" s="51" t="s">
        <v>251</v>
      </c>
      <c r="F273" s="52">
        <v>5</v>
      </c>
      <c r="G273" s="53">
        <v>7504.2659999999996</v>
      </c>
      <c r="H273" s="52">
        <v>1</v>
      </c>
      <c r="I273" s="53">
        <v>1821.95</v>
      </c>
      <c r="J273" s="121">
        <v>4060231015</v>
      </c>
      <c r="K273" s="52">
        <f t="shared" si="67"/>
        <v>1</v>
      </c>
      <c r="L273" s="52">
        <f t="shared" si="69"/>
        <v>6</v>
      </c>
      <c r="M273" s="52">
        <f t="shared" si="70"/>
        <v>14</v>
      </c>
      <c r="N273" s="52">
        <f t="shared" si="68"/>
        <v>1</v>
      </c>
      <c r="O273" s="52">
        <f t="shared" si="71"/>
        <v>14</v>
      </c>
      <c r="P273" s="52">
        <f t="shared" si="72"/>
        <v>1</v>
      </c>
      <c r="Q273" s="52">
        <f t="shared" si="73"/>
        <v>14</v>
      </c>
      <c r="R273" s="52">
        <f t="shared" si="74"/>
        <v>0</v>
      </c>
      <c r="S273" s="52" t="str">
        <f t="shared" si="75"/>
        <v>não</v>
      </c>
      <c r="T273" s="52">
        <v>6</v>
      </c>
      <c r="U273" s="53">
        <v>9005.1191999999992</v>
      </c>
      <c r="V273" s="53">
        <v>1500.8532</v>
      </c>
      <c r="W273" s="176" t="str">
        <f t="shared" si="76"/>
        <v>NÃO</v>
      </c>
      <c r="X273" s="118">
        <f t="shared" si="77"/>
        <v>6003.4128000000001</v>
      </c>
      <c r="Y273" s="194" t="str">
        <f t="shared" si="81"/>
        <v>SIM</v>
      </c>
      <c r="Z273" s="118">
        <f t="shared" si="78"/>
        <v>6003.4128000000001</v>
      </c>
      <c r="AA273" s="118">
        <f t="shared" si="79"/>
        <v>6003.4128000000001</v>
      </c>
      <c r="AB273" s="118">
        <f t="shared" si="80"/>
        <v>6003.4128000000001</v>
      </c>
    </row>
    <row r="274" spans="1:28" x14ac:dyDescent="0.25">
      <c r="A274" s="193" t="s">
        <v>280</v>
      </c>
      <c r="B274" s="51" t="s">
        <v>48</v>
      </c>
      <c r="C274" s="51" t="s">
        <v>48</v>
      </c>
      <c r="D274" s="51" t="s">
        <v>185</v>
      </c>
      <c r="E274" s="51" t="s">
        <v>256</v>
      </c>
      <c r="F274" s="52">
        <v>0</v>
      </c>
      <c r="G274" s="53">
        <v>0</v>
      </c>
      <c r="H274" s="52">
        <v>1</v>
      </c>
      <c r="I274" s="53">
        <v>2510.2600000000002</v>
      </c>
      <c r="J274" s="121">
        <v>4060231015</v>
      </c>
      <c r="K274" s="52">
        <f t="shared" si="67"/>
        <v>0</v>
      </c>
      <c r="L274" s="52">
        <f t="shared" si="69"/>
        <v>0</v>
      </c>
      <c r="M274" s="52">
        <f t="shared" si="70"/>
        <v>14</v>
      </c>
      <c r="N274" s="52">
        <f t="shared" si="68"/>
        <v>1</v>
      </c>
      <c r="O274" s="52">
        <f t="shared" si="71"/>
        <v>0</v>
      </c>
      <c r="P274" s="52">
        <f t="shared" si="72"/>
        <v>0</v>
      </c>
      <c r="Q274" s="52">
        <f t="shared" si="73"/>
        <v>0</v>
      </c>
      <c r="R274" s="52">
        <f t="shared" si="74"/>
        <v>0</v>
      </c>
      <c r="S274" s="52" t="str">
        <f t="shared" si="75"/>
        <v xml:space="preserve"> </v>
      </c>
      <c r="T274" s="52">
        <v>0</v>
      </c>
      <c r="U274" s="53">
        <v>0</v>
      </c>
      <c r="V274" s="53">
        <v>1551.1438000000001</v>
      </c>
      <c r="W274" s="176" t="str">
        <f t="shared" si="76"/>
        <v/>
      </c>
      <c r="X274" s="118">
        <f t="shared" si="77"/>
        <v>-1551.1438000000001</v>
      </c>
      <c r="Y274" s="194" t="str">
        <f t="shared" si="81"/>
        <v>SIM</v>
      </c>
      <c r="Z274" s="118">
        <f t="shared" si="78"/>
        <v>-1551.1438000000001</v>
      </c>
      <c r="AA274" s="118">
        <f t="shared" si="79"/>
        <v>-1551.1438000000001</v>
      </c>
      <c r="AB274" s="118">
        <f t="shared" si="80"/>
        <v>-1551.1438000000001</v>
      </c>
    </row>
    <row r="275" spans="1:28" ht="30" x14ac:dyDescent="0.25">
      <c r="A275" s="193" t="s">
        <v>280</v>
      </c>
      <c r="B275" s="51" t="s">
        <v>52</v>
      </c>
      <c r="C275" s="51" t="s">
        <v>15</v>
      </c>
      <c r="D275" s="51" t="s">
        <v>173</v>
      </c>
      <c r="E275" s="51" t="s">
        <v>250</v>
      </c>
      <c r="F275" s="52">
        <v>173</v>
      </c>
      <c r="G275" s="53">
        <v>268095.69540000003</v>
      </c>
      <c r="H275" s="52">
        <v>207</v>
      </c>
      <c r="I275" s="53">
        <v>291560.71000000002</v>
      </c>
      <c r="J275" s="121">
        <v>4060231016</v>
      </c>
      <c r="K275" s="52">
        <f t="shared" si="67"/>
        <v>207</v>
      </c>
      <c r="L275" s="52">
        <f t="shared" si="69"/>
        <v>203.49999999999997</v>
      </c>
      <c r="M275" s="52">
        <f t="shared" si="70"/>
        <v>203.49999999999997</v>
      </c>
      <c r="N275" s="52">
        <f t="shared" si="68"/>
        <v>207</v>
      </c>
      <c r="O275" s="52">
        <f t="shared" si="71"/>
        <v>203.49999999999997</v>
      </c>
      <c r="P275" s="52">
        <f t="shared" si="72"/>
        <v>207</v>
      </c>
      <c r="Q275" s="52">
        <f t="shared" si="73"/>
        <v>204</v>
      </c>
      <c r="R275" s="52">
        <f t="shared" si="74"/>
        <v>0</v>
      </c>
      <c r="S275" s="52" t="str">
        <f t="shared" si="75"/>
        <v>não</v>
      </c>
      <c r="T275" s="52">
        <v>203.49999999999997</v>
      </c>
      <c r="U275" s="53">
        <v>315361.1214</v>
      </c>
      <c r="V275" s="53">
        <v>1549.6860999999999</v>
      </c>
      <c r="W275" s="176" t="str">
        <f t="shared" si="76"/>
        <v>SIM</v>
      </c>
      <c r="X275" s="118">
        <f t="shared" si="77"/>
        <v>-48040.269099999998</v>
      </c>
      <c r="Y275" s="194" t="str">
        <f t="shared" si="81"/>
        <v>NÃO</v>
      </c>
      <c r="Z275" s="118">
        <f t="shared" si="78"/>
        <v>-43663.681207729474</v>
      </c>
      <c r="AA275" s="118">
        <f t="shared" si="79"/>
        <v>-52689.327399999995</v>
      </c>
      <c r="AB275" s="118">
        <f t="shared" si="80"/>
        <v>-47889.198743961359</v>
      </c>
    </row>
    <row r="276" spans="1:28" x14ac:dyDescent="0.25">
      <c r="A276" s="193" t="s">
        <v>280</v>
      </c>
      <c r="B276" s="51" t="s">
        <v>52</v>
      </c>
      <c r="C276" s="51" t="s">
        <v>15</v>
      </c>
      <c r="D276" s="51" t="s">
        <v>174</v>
      </c>
      <c r="E276" s="51" t="s">
        <v>250</v>
      </c>
      <c r="F276" s="52">
        <v>35</v>
      </c>
      <c r="G276" s="53">
        <v>54239.013599999998</v>
      </c>
      <c r="H276" s="52">
        <v>21</v>
      </c>
      <c r="I276" s="53">
        <v>23417.15</v>
      </c>
      <c r="J276" s="121">
        <v>4060231017</v>
      </c>
      <c r="K276" s="52">
        <f t="shared" si="67"/>
        <v>21</v>
      </c>
      <c r="L276" s="52">
        <f t="shared" si="69"/>
        <v>41</v>
      </c>
      <c r="M276" s="52">
        <f t="shared" si="70"/>
        <v>41</v>
      </c>
      <c r="N276" s="52">
        <f t="shared" si="68"/>
        <v>21</v>
      </c>
      <c r="O276" s="52">
        <f t="shared" si="71"/>
        <v>41</v>
      </c>
      <c r="P276" s="52">
        <f t="shared" si="72"/>
        <v>21</v>
      </c>
      <c r="Q276" s="52">
        <f t="shared" si="73"/>
        <v>41</v>
      </c>
      <c r="R276" s="52">
        <f t="shared" si="74"/>
        <v>0</v>
      </c>
      <c r="S276" s="52" t="str">
        <f t="shared" si="75"/>
        <v>não</v>
      </c>
      <c r="T276" s="52">
        <v>41</v>
      </c>
      <c r="U276" s="53">
        <v>63537.1302</v>
      </c>
      <c r="V276" s="53">
        <v>1549.6860999999999</v>
      </c>
      <c r="W276" s="176" t="str">
        <f t="shared" si="76"/>
        <v>NÃO</v>
      </c>
      <c r="X276" s="118">
        <f t="shared" si="77"/>
        <v>21695.6054</v>
      </c>
      <c r="Y276" s="194" t="str">
        <f t="shared" si="81"/>
        <v>NÃO</v>
      </c>
      <c r="Z276" s="118">
        <f t="shared" si="78"/>
        <v>21695.6054</v>
      </c>
      <c r="AA276" s="118">
        <f t="shared" si="79"/>
        <v>21695.6054</v>
      </c>
      <c r="AB276" s="118">
        <f t="shared" si="80"/>
        <v>21695.6054</v>
      </c>
    </row>
    <row r="277" spans="1:28" x14ac:dyDescent="0.25">
      <c r="A277" s="193" t="s">
        <v>280</v>
      </c>
      <c r="B277" s="51" t="s">
        <v>52</v>
      </c>
      <c r="C277" s="51" t="s">
        <v>15</v>
      </c>
      <c r="D277" s="51" t="s">
        <v>174</v>
      </c>
      <c r="E277" s="51" t="s">
        <v>271</v>
      </c>
      <c r="F277" s="52">
        <v>0</v>
      </c>
      <c r="G277" s="53">
        <v>0</v>
      </c>
      <c r="H277" s="52">
        <v>1</v>
      </c>
      <c r="I277" s="53">
        <v>428.64</v>
      </c>
      <c r="J277" s="121">
        <v>4060231017</v>
      </c>
      <c r="K277" s="52">
        <f t="shared" si="67"/>
        <v>0</v>
      </c>
      <c r="L277" s="52">
        <f t="shared" si="69"/>
        <v>0</v>
      </c>
      <c r="M277" s="52">
        <f t="shared" si="70"/>
        <v>41</v>
      </c>
      <c r="N277" s="52">
        <f t="shared" si="68"/>
        <v>21</v>
      </c>
      <c r="O277" s="52">
        <f t="shared" si="71"/>
        <v>0</v>
      </c>
      <c r="P277" s="52">
        <f t="shared" si="72"/>
        <v>0</v>
      </c>
      <c r="Q277" s="52">
        <f t="shared" si="73"/>
        <v>0</v>
      </c>
      <c r="R277" s="52">
        <f t="shared" si="74"/>
        <v>0</v>
      </c>
      <c r="S277" s="52" t="str">
        <f t="shared" si="75"/>
        <v xml:space="preserve"> </v>
      </c>
      <c r="T277" s="52">
        <v>0</v>
      </c>
      <c r="U277" s="53">
        <v>0</v>
      </c>
      <c r="V277" s="53">
        <v>2354.0700000000002</v>
      </c>
      <c r="W277" s="176" t="str">
        <f t="shared" si="76"/>
        <v/>
      </c>
      <c r="X277" s="118">
        <f t="shared" si="77"/>
        <v>-2354.0700000000002</v>
      </c>
      <c r="Y277" s="194" t="str">
        <f t="shared" si="81"/>
        <v>NÃO</v>
      </c>
      <c r="Z277" s="118">
        <f t="shared" si="78"/>
        <v>-428.64</v>
      </c>
      <c r="AA277" s="118">
        <f t="shared" si="79"/>
        <v>-2354.0700000000002</v>
      </c>
      <c r="AB277" s="118">
        <f t="shared" si="80"/>
        <v>-428.64</v>
      </c>
    </row>
    <row r="278" spans="1:28" x14ac:dyDescent="0.25">
      <c r="A278" s="193" t="s">
        <v>280</v>
      </c>
      <c r="B278" s="51" t="s">
        <v>52</v>
      </c>
      <c r="C278" s="51" t="s">
        <v>15</v>
      </c>
      <c r="D278" s="51" t="s">
        <v>174</v>
      </c>
      <c r="E278" s="51" t="s">
        <v>272</v>
      </c>
      <c r="F278" s="52">
        <v>0</v>
      </c>
      <c r="G278" s="53">
        <v>0</v>
      </c>
      <c r="H278" s="52">
        <v>2</v>
      </c>
      <c r="I278" s="53">
        <v>4081.45</v>
      </c>
      <c r="J278" s="121">
        <v>4060231017</v>
      </c>
      <c r="K278" s="52">
        <f t="shared" si="67"/>
        <v>0</v>
      </c>
      <c r="L278" s="52">
        <f t="shared" si="69"/>
        <v>0</v>
      </c>
      <c r="M278" s="52">
        <f t="shared" si="70"/>
        <v>41</v>
      </c>
      <c r="N278" s="52">
        <f t="shared" si="68"/>
        <v>21</v>
      </c>
      <c r="O278" s="52">
        <f t="shared" si="71"/>
        <v>0</v>
      </c>
      <c r="P278" s="52">
        <f t="shared" si="72"/>
        <v>0</v>
      </c>
      <c r="Q278" s="52">
        <f t="shared" si="73"/>
        <v>0</v>
      </c>
      <c r="R278" s="52">
        <f t="shared" si="74"/>
        <v>0</v>
      </c>
      <c r="S278" s="52" t="str">
        <f t="shared" si="75"/>
        <v xml:space="preserve"> </v>
      </c>
      <c r="T278" s="52">
        <v>0</v>
      </c>
      <c r="U278" s="53">
        <v>0</v>
      </c>
      <c r="V278" s="53">
        <v>2168.9144999999999</v>
      </c>
      <c r="W278" s="176" t="str">
        <f t="shared" si="76"/>
        <v/>
      </c>
      <c r="X278" s="118">
        <f t="shared" si="77"/>
        <v>-4337.8289999999997</v>
      </c>
      <c r="Y278" s="194" t="str">
        <f t="shared" si="81"/>
        <v>NÃO</v>
      </c>
      <c r="Z278" s="118">
        <f t="shared" si="78"/>
        <v>-4081.45</v>
      </c>
      <c r="AA278" s="118">
        <f t="shared" si="79"/>
        <v>-4337.8289999999997</v>
      </c>
      <c r="AB278" s="118">
        <f t="shared" si="80"/>
        <v>-4081.45</v>
      </c>
    </row>
    <row r="279" spans="1:28" x14ac:dyDescent="0.25">
      <c r="A279" s="193" t="s">
        <v>280</v>
      </c>
      <c r="B279" s="51" t="s">
        <v>52</v>
      </c>
      <c r="C279" s="51" t="s">
        <v>15</v>
      </c>
      <c r="D279" s="51" t="s">
        <v>175</v>
      </c>
      <c r="E279" s="51" t="s">
        <v>250</v>
      </c>
      <c r="F279" s="52">
        <v>25.000000000000004</v>
      </c>
      <c r="G279" s="53">
        <v>38742.152399999999</v>
      </c>
      <c r="H279" s="52">
        <v>39</v>
      </c>
      <c r="I279" s="53">
        <v>38949.760000000002</v>
      </c>
      <c r="J279" s="121">
        <v>4060231018</v>
      </c>
      <c r="K279" s="52">
        <f t="shared" si="67"/>
        <v>39</v>
      </c>
      <c r="L279" s="52">
        <f t="shared" si="69"/>
        <v>29.500000000000004</v>
      </c>
      <c r="M279" s="52">
        <f t="shared" si="70"/>
        <v>49</v>
      </c>
      <c r="N279" s="52">
        <f t="shared" si="68"/>
        <v>43</v>
      </c>
      <c r="O279" s="52">
        <f t="shared" si="71"/>
        <v>49</v>
      </c>
      <c r="P279" s="52">
        <f t="shared" si="72"/>
        <v>43</v>
      </c>
      <c r="Q279" s="52">
        <f t="shared" si="73"/>
        <v>44</v>
      </c>
      <c r="R279" s="52">
        <f t="shared" si="74"/>
        <v>0</v>
      </c>
      <c r="S279" s="52" t="str">
        <f t="shared" si="75"/>
        <v>não</v>
      </c>
      <c r="T279" s="52">
        <v>29.500000000000004</v>
      </c>
      <c r="U279" s="53">
        <v>45715.74</v>
      </c>
      <c r="V279" s="53">
        <v>1549.6860999999999</v>
      </c>
      <c r="W279" s="176" t="str">
        <f t="shared" si="76"/>
        <v>NÃO</v>
      </c>
      <c r="X279" s="118">
        <f t="shared" si="77"/>
        <v>-21695.605399999993</v>
      </c>
      <c r="Y279" s="194" t="str">
        <f t="shared" si="81"/>
        <v>NÃO</v>
      </c>
      <c r="Z279" s="118">
        <f t="shared" si="78"/>
        <v>-13981.965128205125</v>
      </c>
      <c r="AA279" s="118">
        <f t="shared" si="79"/>
        <v>-21695.605399999993</v>
      </c>
      <c r="AB279" s="118">
        <f t="shared" si="80"/>
        <v>-13981.965128205125</v>
      </c>
    </row>
    <row r="280" spans="1:28" x14ac:dyDescent="0.25">
      <c r="A280" s="193" t="s">
        <v>280</v>
      </c>
      <c r="B280" s="51" t="s">
        <v>52</v>
      </c>
      <c r="C280" s="51" t="s">
        <v>15</v>
      </c>
      <c r="D280" s="51" t="s">
        <v>175</v>
      </c>
      <c r="E280" s="51" t="s">
        <v>272</v>
      </c>
      <c r="F280" s="52">
        <v>16.5</v>
      </c>
      <c r="G280" s="53">
        <v>35787.089399999997</v>
      </c>
      <c r="H280" s="52">
        <v>4</v>
      </c>
      <c r="I280" s="53">
        <v>8540.25</v>
      </c>
      <c r="J280" s="121">
        <v>4060231018</v>
      </c>
      <c r="K280" s="52">
        <f t="shared" si="67"/>
        <v>4</v>
      </c>
      <c r="L280" s="52">
        <f t="shared" si="69"/>
        <v>19.5</v>
      </c>
      <c r="M280" s="52">
        <f t="shared" si="70"/>
        <v>49</v>
      </c>
      <c r="N280" s="52">
        <f t="shared" si="68"/>
        <v>43</v>
      </c>
      <c r="O280" s="52">
        <f t="shared" si="71"/>
        <v>5</v>
      </c>
      <c r="P280" s="52">
        <f t="shared" si="72"/>
        <v>4</v>
      </c>
      <c r="Q280" s="52">
        <f t="shared" si="73"/>
        <v>5</v>
      </c>
      <c r="R280" s="52">
        <f t="shared" si="74"/>
        <v>0</v>
      </c>
      <c r="S280" s="52" t="str">
        <f t="shared" si="75"/>
        <v>sim</v>
      </c>
      <c r="T280" s="52">
        <v>19.5</v>
      </c>
      <c r="U280" s="53">
        <v>42293.832600000002</v>
      </c>
      <c r="V280" s="53">
        <v>2168.9144999999999</v>
      </c>
      <c r="W280" s="176" t="str">
        <f t="shared" si="76"/>
        <v>NÃO</v>
      </c>
      <c r="X280" s="118">
        <f t="shared" si="77"/>
        <v>27111.431249999998</v>
      </c>
      <c r="Y280" s="194" t="str">
        <f t="shared" si="81"/>
        <v>NÃO</v>
      </c>
      <c r="Z280" s="118">
        <f t="shared" si="78"/>
        <v>27111.431249999998</v>
      </c>
      <c r="AA280" s="118">
        <f t="shared" si="79"/>
        <v>27111.431249999998</v>
      </c>
      <c r="AB280" s="118">
        <f t="shared" si="80"/>
        <v>27111.431249999998</v>
      </c>
    </row>
    <row r="281" spans="1:28" x14ac:dyDescent="0.25">
      <c r="A281" s="193" t="s">
        <v>280</v>
      </c>
      <c r="B281" s="51" t="s">
        <v>52</v>
      </c>
      <c r="C281" s="51" t="s">
        <v>65</v>
      </c>
      <c r="D281" s="51" t="s">
        <v>181</v>
      </c>
      <c r="E281" s="51" t="s">
        <v>250</v>
      </c>
      <c r="F281" s="52">
        <v>9</v>
      </c>
      <c r="G281" s="53">
        <v>13947.1746</v>
      </c>
      <c r="H281" s="52">
        <v>4</v>
      </c>
      <c r="I281" s="53">
        <v>3483.22</v>
      </c>
      <c r="J281" s="121">
        <v>4060231019</v>
      </c>
      <c r="K281" s="52">
        <f t="shared" si="67"/>
        <v>4</v>
      </c>
      <c r="L281" s="52">
        <f t="shared" si="69"/>
        <v>10.5</v>
      </c>
      <c r="M281" s="52">
        <f t="shared" si="70"/>
        <v>10.5</v>
      </c>
      <c r="N281" s="52">
        <f t="shared" si="68"/>
        <v>4</v>
      </c>
      <c r="O281" s="52">
        <f t="shared" si="71"/>
        <v>10.5</v>
      </c>
      <c r="P281" s="52">
        <f t="shared" si="72"/>
        <v>4</v>
      </c>
      <c r="Q281" s="52">
        <f t="shared" si="73"/>
        <v>11</v>
      </c>
      <c r="R281" s="52">
        <f t="shared" si="74"/>
        <v>0</v>
      </c>
      <c r="S281" s="52" t="str">
        <f t="shared" si="75"/>
        <v>não</v>
      </c>
      <c r="T281" s="52">
        <v>10.5</v>
      </c>
      <c r="U281" s="53">
        <v>16271.7042</v>
      </c>
      <c r="V281" s="53">
        <v>1549.6860999999999</v>
      </c>
      <c r="W281" s="176" t="str">
        <f t="shared" si="76"/>
        <v>NÃO</v>
      </c>
      <c r="X281" s="118">
        <f t="shared" si="77"/>
        <v>7748.4304999999995</v>
      </c>
      <c r="Y281" s="194" t="str">
        <f t="shared" si="81"/>
        <v>NÃO</v>
      </c>
      <c r="Z281" s="118">
        <f t="shared" si="78"/>
        <v>7748.4304999999995</v>
      </c>
      <c r="AA281" s="118">
        <f t="shared" si="79"/>
        <v>7748.4304999999995</v>
      </c>
      <c r="AB281" s="118">
        <f t="shared" si="80"/>
        <v>7748.4304999999995</v>
      </c>
    </row>
    <row r="282" spans="1:28" x14ac:dyDescent="0.25">
      <c r="A282" s="193" t="s">
        <v>280</v>
      </c>
      <c r="B282" s="51" t="s">
        <v>52</v>
      </c>
      <c r="C282" s="51" t="s">
        <v>15</v>
      </c>
      <c r="D282" s="51" t="s">
        <v>176</v>
      </c>
      <c r="E282" s="51" t="s">
        <v>250</v>
      </c>
      <c r="F282" s="52">
        <v>6</v>
      </c>
      <c r="G282" s="53">
        <v>9298.1165999999994</v>
      </c>
      <c r="H282" s="52">
        <v>1</v>
      </c>
      <c r="I282" s="53">
        <v>3161.19</v>
      </c>
      <c r="J282" s="121">
        <v>4060231020</v>
      </c>
      <c r="K282" s="52">
        <f t="shared" si="67"/>
        <v>1</v>
      </c>
      <c r="L282" s="52">
        <f t="shared" si="69"/>
        <v>7.0000000000000009</v>
      </c>
      <c r="M282" s="52">
        <f t="shared" si="70"/>
        <v>7.0000000000000009</v>
      </c>
      <c r="N282" s="52">
        <f t="shared" si="68"/>
        <v>1</v>
      </c>
      <c r="O282" s="52">
        <f t="shared" si="71"/>
        <v>7.0000000000000009</v>
      </c>
      <c r="P282" s="52">
        <f t="shared" si="72"/>
        <v>1</v>
      </c>
      <c r="Q282" s="52">
        <f t="shared" si="73"/>
        <v>7</v>
      </c>
      <c r="R282" s="52">
        <f t="shared" si="74"/>
        <v>0</v>
      </c>
      <c r="S282" s="52" t="str">
        <f t="shared" si="75"/>
        <v>não</v>
      </c>
      <c r="T282" s="52">
        <v>7.0000000000000009</v>
      </c>
      <c r="U282" s="53">
        <v>10847.802600000001</v>
      </c>
      <c r="V282" s="53">
        <v>1549.6860999999999</v>
      </c>
      <c r="W282" s="176" t="str">
        <f t="shared" si="76"/>
        <v>NÃO</v>
      </c>
      <c r="X282" s="118">
        <f t="shared" si="77"/>
        <v>7748.4304999999995</v>
      </c>
      <c r="Y282" s="194" t="str">
        <f t="shared" si="81"/>
        <v>SIM</v>
      </c>
      <c r="Z282" s="118">
        <f t="shared" si="78"/>
        <v>7748.4304999999995</v>
      </c>
      <c r="AA282" s="118">
        <f t="shared" si="79"/>
        <v>7748.4304999999995</v>
      </c>
      <c r="AB282" s="118">
        <f t="shared" si="80"/>
        <v>7748.4304999999995</v>
      </c>
    </row>
    <row r="283" spans="1:28" x14ac:dyDescent="0.25">
      <c r="A283" s="193" t="s">
        <v>280</v>
      </c>
      <c r="B283" s="51" t="s">
        <v>52</v>
      </c>
      <c r="C283" s="51" t="s">
        <v>15</v>
      </c>
      <c r="D283" s="51" t="s">
        <v>177</v>
      </c>
      <c r="E283" s="51" t="s">
        <v>250</v>
      </c>
      <c r="F283" s="52">
        <v>11.5</v>
      </c>
      <c r="G283" s="53">
        <v>17821.390200000002</v>
      </c>
      <c r="H283" s="52">
        <v>11</v>
      </c>
      <c r="I283" s="53">
        <v>11959.3</v>
      </c>
      <c r="J283" s="121">
        <v>4060231021</v>
      </c>
      <c r="K283" s="52">
        <f t="shared" si="67"/>
        <v>11</v>
      </c>
      <c r="L283" s="52">
        <f t="shared" si="69"/>
        <v>13.5</v>
      </c>
      <c r="M283" s="52">
        <f t="shared" si="70"/>
        <v>13.5</v>
      </c>
      <c r="N283" s="52">
        <f t="shared" si="68"/>
        <v>11</v>
      </c>
      <c r="O283" s="52">
        <f t="shared" si="71"/>
        <v>13.5</v>
      </c>
      <c r="P283" s="52">
        <f t="shared" si="72"/>
        <v>11</v>
      </c>
      <c r="Q283" s="52">
        <f t="shared" si="73"/>
        <v>14</v>
      </c>
      <c r="R283" s="52">
        <f t="shared" si="74"/>
        <v>0</v>
      </c>
      <c r="S283" s="52" t="str">
        <f t="shared" si="75"/>
        <v>não</v>
      </c>
      <c r="T283" s="52">
        <v>13.5</v>
      </c>
      <c r="U283" s="53">
        <v>20920.762200000001</v>
      </c>
      <c r="V283" s="53">
        <v>1549.6860999999999</v>
      </c>
      <c r="W283" s="176" t="str">
        <f t="shared" si="76"/>
        <v>NÃO</v>
      </c>
      <c r="X283" s="118">
        <f t="shared" si="77"/>
        <v>774.84304999999995</v>
      </c>
      <c r="Y283" s="194" t="str">
        <f t="shared" si="81"/>
        <v>NÃO</v>
      </c>
      <c r="Z283" s="118">
        <f t="shared" si="78"/>
        <v>774.84304999999995</v>
      </c>
      <c r="AA283" s="118">
        <f t="shared" si="79"/>
        <v>774.84304999999995</v>
      </c>
      <c r="AB283" s="118">
        <f t="shared" si="80"/>
        <v>774.84304999999995</v>
      </c>
    </row>
    <row r="284" spans="1:28" x14ac:dyDescent="0.25">
      <c r="A284" s="193" t="s">
        <v>280</v>
      </c>
      <c r="B284" s="51" t="s">
        <v>52</v>
      </c>
      <c r="C284" s="51" t="s">
        <v>15</v>
      </c>
      <c r="D284" s="51" t="s">
        <v>177</v>
      </c>
      <c r="E284" s="51" t="s">
        <v>253</v>
      </c>
      <c r="F284" s="52">
        <v>0</v>
      </c>
      <c r="G284" s="53">
        <v>0</v>
      </c>
      <c r="H284" s="52">
        <v>1</v>
      </c>
      <c r="I284" s="53">
        <v>2348.42</v>
      </c>
      <c r="J284" s="121">
        <v>4060231021</v>
      </c>
      <c r="K284" s="52">
        <f t="shared" si="67"/>
        <v>0</v>
      </c>
      <c r="L284" s="52">
        <f t="shared" si="69"/>
        <v>0</v>
      </c>
      <c r="M284" s="52">
        <f t="shared" si="70"/>
        <v>13.5</v>
      </c>
      <c r="N284" s="52">
        <f t="shared" si="68"/>
        <v>11</v>
      </c>
      <c r="O284" s="52">
        <f t="shared" si="71"/>
        <v>-0.5</v>
      </c>
      <c r="P284" s="52">
        <f t="shared" si="72"/>
        <v>0</v>
      </c>
      <c r="Q284" s="52">
        <f t="shared" si="73"/>
        <v>0</v>
      </c>
      <c r="R284" s="52">
        <f t="shared" si="74"/>
        <v>0</v>
      </c>
      <c r="S284" s="52" t="str">
        <f t="shared" si="75"/>
        <v xml:space="preserve"> </v>
      </c>
      <c r="T284" s="52">
        <v>0</v>
      </c>
      <c r="U284" s="53">
        <v>0</v>
      </c>
      <c r="V284" s="53">
        <v>1189.0127</v>
      </c>
      <c r="W284" s="176" t="str">
        <f t="shared" si="76"/>
        <v/>
      </c>
      <c r="X284" s="118">
        <f t="shared" si="77"/>
        <v>-1189.0127</v>
      </c>
      <c r="Y284" s="194" t="str">
        <f t="shared" si="81"/>
        <v>SIM</v>
      </c>
      <c r="Z284" s="118">
        <f t="shared" si="78"/>
        <v>-1189.0127</v>
      </c>
      <c r="AA284" s="118">
        <f t="shared" si="79"/>
        <v>-1189.0127</v>
      </c>
      <c r="AB284" s="118">
        <f t="shared" si="80"/>
        <v>-1189.0127</v>
      </c>
    </row>
    <row r="285" spans="1:28" x14ac:dyDescent="0.25">
      <c r="A285" s="193" t="s">
        <v>280</v>
      </c>
      <c r="B285" s="51" t="s">
        <v>52</v>
      </c>
      <c r="C285" s="51" t="s">
        <v>15</v>
      </c>
      <c r="D285" s="51" t="s">
        <v>178</v>
      </c>
      <c r="E285" s="51" t="s">
        <v>250</v>
      </c>
      <c r="F285" s="52">
        <v>8.5</v>
      </c>
      <c r="G285" s="53">
        <v>13172.3316</v>
      </c>
      <c r="H285" s="52">
        <v>7</v>
      </c>
      <c r="I285" s="53">
        <v>7909.17</v>
      </c>
      <c r="J285" s="121">
        <v>4060231022</v>
      </c>
      <c r="K285" s="52">
        <f t="shared" si="67"/>
        <v>7</v>
      </c>
      <c r="L285" s="52">
        <f t="shared" si="69"/>
        <v>10</v>
      </c>
      <c r="M285" s="52">
        <f t="shared" si="70"/>
        <v>10</v>
      </c>
      <c r="N285" s="52">
        <f t="shared" si="68"/>
        <v>7</v>
      </c>
      <c r="O285" s="52">
        <f t="shared" si="71"/>
        <v>10</v>
      </c>
      <c r="P285" s="52">
        <f t="shared" si="72"/>
        <v>7</v>
      </c>
      <c r="Q285" s="52">
        <f t="shared" si="73"/>
        <v>10</v>
      </c>
      <c r="R285" s="52">
        <f t="shared" si="74"/>
        <v>0</v>
      </c>
      <c r="S285" s="52" t="str">
        <f t="shared" si="75"/>
        <v>não</v>
      </c>
      <c r="T285" s="52">
        <v>10</v>
      </c>
      <c r="U285" s="53">
        <v>15496.861199999999</v>
      </c>
      <c r="V285" s="53">
        <v>1549.6860999999999</v>
      </c>
      <c r="W285" s="176" t="str">
        <f t="shared" si="76"/>
        <v>NÃO</v>
      </c>
      <c r="X285" s="118">
        <f t="shared" si="77"/>
        <v>2324.5291499999998</v>
      </c>
      <c r="Y285" s="194" t="str">
        <f t="shared" si="81"/>
        <v>NÃO</v>
      </c>
      <c r="Z285" s="118">
        <f t="shared" si="78"/>
        <v>2324.5291499999998</v>
      </c>
      <c r="AA285" s="118">
        <f t="shared" si="79"/>
        <v>2324.5291499999998</v>
      </c>
      <c r="AB285" s="118">
        <f t="shared" si="80"/>
        <v>2324.5291499999998</v>
      </c>
    </row>
    <row r="286" spans="1:28" x14ac:dyDescent="0.25">
      <c r="A286" s="193" t="s">
        <v>280</v>
      </c>
      <c r="B286" s="51" t="s">
        <v>52</v>
      </c>
      <c r="C286" s="51" t="s">
        <v>15</v>
      </c>
      <c r="D286" s="51" t="s">
        <v>179</v>
      </c>
      <c r="E286" s="51" t="s">
        <v>250</v>
      </c>
      <c r="F286" s="52">
        <v>7.0000000000000009</v>
      </c>
      <c r="G286" s="53">
        <v>10847.802600000001</v>
      </c>
      <c r="H286" s="52">
        <v>2</v>
      </c>
      <c r="I286" s="53">
        <v>957.46</v>
      </c>
      <c r="J286" s="121">
        <v>4060231023</v>
      </c>
      <c r="K286" s="52">
        <f t="shared" si="67"/>
        <v>2</v>
      </c>
      <c r="L286" s="52">
        <f t="shared" si="69"/>
        <v>8.5</v>
      </c>
      <c r="M286" s="52">
        <f t="shared" si="70"/>
        <v>8.5</v>
      </c>
      <c r="N286" s="52">
        <f t="shared" si="68"/>
        <v>2</v>
      </c>
      <c r="O286" s="52">
        <f t="shared" si="71"/>
        <v>8.5</v>
      </c>
      <c r="P286" s="52">
        <f t="shared" si="72"/>
        <v>2</v>
      </c>
      <c r="Q286" s="52">
        <f t="shared" si="73"/>
        <v>9</v>
      </c>
      <c r="R286" s="52">
        <f t="shared" si="74"/>
        <v>0</v>
      </c>
      <c r="S286" s="52" t="str">
        <f t="shared" si="75"/>
        <v>não</v>
      </c>
      <c r="T286" s="52">
        <v>8.5</v>
      </c>
      <c r="U286" s="53">
        <v>13172.3316</v>
      </c>
      <c r="V286" s="53">
        <v>1549.6860999999999</v>
      </c>
      <c r="W286" s="176" t="str">
        <f t="shared" si="76"/>
        <v>NÃO</v>
      </c>
      <c r="X286" s="118">
        <f t="shared" si="77"/>
        <v>7748.4305000000013</v>
      </c>
      <c r="Y286" s="194" t="str">
        <f t="shared" si="81"/>
        <v>NÃO</v>
      </c>
      <c r="Z286" s="118">
        <f t="shared" si="78"/>
        <v>7748.4305000000013</v>
      </c>
      <c r="AA286" s="118">
        <f t="shared" si="79"/>
        <v>7748.4305000000013</v>
      </c>
      <c r="AB286" s="118">
        <f t="shared" si="80"/>
        <v>7748.4305000000013</v>
      </c>
    </row>
    <row r="287" spans="1:28" x14ac:dyDescent="0.25">
      <c r="A287" s="193" t="s">
        <v>280</v>
      </c>
      <c r="B287" s="51" t="s">
        <v>52</v>
      </c>
      <c r="C287" s="51" t="s">
        <v>65</v>
      </c>
      <c r="D287" s="51" t="s">
        <v>182</v>
      </c>
      <c r="E287" s="51" t="s">
        <v>250</v>
      </c>
      <c r="F287" s="52">
        <v>22</v>
      </c>
      <c r="G287" s="53">
        <v>34093.094400000002</v>
      </c>
      <c r="H287" s="52">
        <v>7</v>
      </c>
      <c r="I287" s="53">
        <v>11240.7</v>
      </c>
      <c r="J287" s="121">
        <v>4060231024</v>
      </c>
      <c r="K287" s="52">
        <f t="shared" si="67"/>
        <v>7</v>
      </c>
      <c r="L287" s="52">
        <f t="shared" si="69"/>
        <v>25.999999999999996</v>
      </c>
      <c r="M287" s="52">
        <f t="shared" si="70"/>
        <v>25.999999999999996</v>
      </c>
      <c r="N287" s="52">
        <f t="shared" si="68"/>
        <v>7</v>
      </c>
      <c r="O287" s="52">
        <f t="shared" si="71"/>
        <v>25.999999999999996</v>
      </c>
      <c r="P287" s="52">
        <f t="shared" si="72"/>
        <v>7</v>
      </c>
      <c r="Q287" s="52">
        <f t="shared" si="73"/>
        <v>26</v>
      </c>
      <c r="R287" s="52">
        <f t="shared" si="74"/>
        <v>0</v>
      </c>
      <c r="S287" s="52" t="str">
        <f t="shared" si="75"/>
        <v>não</v>
      </c>
      <c r="T287" s="52">
        <v>25.999999999999996</v>
      </c>
      <c r="U287" s="53">
        <v>40291.838400000001</v>
      </c>
      <c r="V287" s="53">
        <v>1549.6860999999999</v>
      </c>
      <c r="W287" s="176" t="str">
        <f t="shared" si="76"/>
        <v>NÃO</v>
      </c>
      <c r="X287" s="118">
        <f t="shared" si="77"/>
        <v>23245.291499999999</v>
      </c>
      <c r="Y287" s="194" t="str">
        <f t="shared" si="81"/>
        <v>SIM</v>
      </c>
      <c r="Z287" s="118">
        <f t="shared" si="78"/>
        <v>23245.291499999999</v>
      </c>
      <c r="AA287" s="118">
        <f t="shared" si="79"/>
        <v>23245.291499999999</v>
      </c>
      <c r="AB287" s="118">
        <f t="shared" si="80"/>
        <v>23245.291499999999</v>
      </c>
    </row>
    <row r="288" spans="1:28" x14ac:dyDescent="0.25">
      <c r="A288" s="193" t="s">
        <v>280</v>
      </c>
      <c r="B288" s="51" t="s">
        <v>52</v>
      </c>
      <c r="C288" s="51" t="s">
        <v>65</v>
      </c>
      <c r="D288" s="51" t="s">
        <v>182</v>
      </c>
      <c r="E288" s="51" t="s">
        <v>252</v>
      </c>
      <c r="F288" s="52">
        <v>0</v>
      </c>
      <c r="G288" s="53">
        <v>0</v>
      </c>
      <c r="H288" s="52">
        <v>4</v>
      </c>
      <c r="I288" s="53">
        <v>1722.56</v>
      </c>
      <c r="J288" s="121">
        <v>4060231024</v>
      </c>
      <c r="K288" s="52">
        <f t="shared" si="67"/>
        <v>0</v>
      </c>
      <c r="L288" s="52">
        <f t="shared" si="69"/>
        <v>0</v>
      </c>
      <c r="M288" s="52">
        <f t="shared" si="70"/>
        <v>25.999999999999996</v>
      </c>
      <c r="N288" s="52">
        <f t="shared" si="68"/>
        <v>7</v>
      </c>
      <c r="O288" s="52">
        <f t="shared" si="71"/>
        <v>-3.5527136788005009E-15</v>
      </c>
      <c r="P288" s="52">
        <f t="shared" si="72"/>
        <v>0</v>
      </c>
      <c r="Q288" s="52">
        <f t="shared" si="73"/>
        <v>0</v>
      </c>
      <c r="R288" s="52">
        <f t="shared" si="74"/>
        <v>0</v>
      </c>
      <c r="S288" s="52" t="str">
        <f t="shared" si="75"/>
        <v xml:space="preserve"> </v>
      </c>
      <c r="T288" s="52">
        <v>0</v>
      </c>
      <c r="U288" s="53">
        <v>0</v>
      </c>
      <c r="V288" s="53">
        <v>2354.0700000000002</v>
      </c>
      <c r="W288" s="176" t="str">
        <f t="shared" si="76"/>
        <v/>
      </c>
      <c r="X288" s="118">
        <f t="shared" si="77"/>
        <v>-9416.2800000000007</v>
      </c>
      <c r="Y288" s="194" t="str">
        <f t="shared" si="81"/>
        <v>NÃO</v>
      </c>
      <c r="Z288" s="118">
        <f t="shared" si="78"/>
        <v>-1722.56</v>
      </c>
      <c r="AA288" s="118">
        <f t="shared" si="79"/>
        <v>-9416.2800000000007</v>
      </c>
      <c r="AB288" s="118">
        <f t="shared" si="80"/>
        <v>-1722.56</v>
      </c>
    </row>
    <row r="289" spans="1:28" x14ac:dyDescent="0.25">
      <c r="A289" s="193" t="s">
        <v>280</v>
      </c>
      <c r="B289" s="51" t="s">
        <v>52</v>
      </c>
      <c r="C289" s="51" t="s">
        <v>15</v>
      </c>
      <c r="D289" s="51" t="s">
        <v>180</v>
      </c>
      <c r="E289" s="51" t="s">
        <v>250</v>
      </c>
      <c r="F289" s="52">
        <v>14.000000000000002</v>
      </c>
      <c r="G289" s="53">
        <v>21695.605200000002</v>
      </c>
      <c r="H289" s="52">
        <v>15</v>
      </c>
      <c r="I289" s="53">
        <v>26098.45</v>
      </c>
      <c r="J289" s="121">
        <v>4060231025</v>
      </c>
      <c r="K289" s="52">
        <f t="shared" si="67"/>
        <v>15</v>
      </c>
      <c r="L289" s="52">
        <f t="shared" si="69"/>
        <v>16.5</v>
      </c>
      <c r="M289" s="52">
        <f t="shared" si="70"/>
        <v>16.5</v>
      </c>
      <c r="N289" s="52">
        <f t="shared" si="68"/>
        <v>15</v>
      </c>
      <c r="O289" s="52">
        <f t="shared" si="71"/>
        <v>16.5</v>
      </c>
      <c r="P289" s="52">
        <f t="shared" si="72"/>
        <v>15</v>
      </c>
      <c r="Q289" s="52">
        <f t="shared" si="73"/>
        <v>17</v>
      </c>
      <c r="R289" s="52">
        <f t="shared" si="74"/>
        <v>0</v>
      </c>
      <c r="S289" s="52" t="str">
        <f t="shared" si="75"/>
        <v>não</v>
      </c>
      <c r="T289" s="52">
        <v>16.5</v>
      </c>
      <c r="U289" s="53">
        <v>25569.820800000001</v>
      </c>
      <c r="V289" s="53">
        <v>1549.6860999999999</v>
      </c>
      <c r="W289" s="176" t="str">
        <f t="shared" si="76"/>
        <v>NÃO</v>
      </c>
      <c r="X289" s="118">
        <f t="shared" si="77"/>
        <v>-1549.6860999999972</v>
      </c>
      <c r="Y289" s="194" t="str">
        <f t="shared" si="81"/>
        <v>SIM</v>
      </c>
      <c r="Z289" s="118">
        <f t="shared" si="78"/>
        <v>-1549.6860999999972</v>
      </c>
      <c r="AA289" s="118">
        <f t="shared" si="79"/>
        <v>-1549.6860999999972</v>
      </c>
      <c r="AB289" s="118">
        <f t="shared" si="80"/>
        <v>-1549.6860999999972</v>
      </c>
    </row>
    <row r="290" spans="1:28" x14ac:dyDescent="0.25">
      <c r="A290" s="193" t="s">
        <v>280</v>
      </c>
      <c r="B290" s="51" t="s">
        <v>67</v>
      </c>
      <c r="C290" s="51" t="s">
        <v>67</v>
      </c>
      <c r="D290" s="51" t="s">
        <v>186</v>
      </c>
      <c r="E290" s="51" t="s">
        <v>250</v>
      </c>
      <c r="F290" s="52">
        <v>9</v>
      </c>
      <c r="G290" s="53">
        <v>13947.1746</v>
      </c>
      <c r="H290" s="52">
        <v>2</v>
      </c>
      <c r="I290" s="53">
        <v>857.28</v>
      </c>
      <c r="J290" s="121">
        <v>4060231026</v>
      </c>
      <c r="K290" s="52">
        <f t="shared" si="67"/>
        <v>2</v>
      </c>
      <c r="L290" s="52">
        <f t="shared" si="69"/>
        <v>10.5</v>
      </c>
      <c r="M290" s="52">
        <f t="shared" si="70"/>
        <v>10.5</v>
      </c>
      <c r="N290" s="52">
        <f t="shared" si="68"/>
        <v>2</v>
      </c>
      <c r="O290" s="52">
        <f t="shared" si="71"/>
        <v>10.5</v>
      </c>
      <c r="P290" s="52">
        <f t="shared" si="72"/>
        <v>2</v>
      </c>
      <c r="Q290" s="52">
        <f t="shared" si="73"/>
        <v>11</v>
      </c>
      <c r="R290" s="52">
        <f t="shared" si="74"/>
        <v>0</v>
      </c>
      <c r="S290" s="52" t="str">
        <f t="shared" si="75"/>
        <v>não</v>
      </c>
      <c r="T290" s="52">
        <v>10.5</v>
      </c>
      <c r="U290" s="53">
        <v>16271.7042</v>
      </c>
      <c r="V290" s="53">
        <v>1549.6860999999999</v>
      </c>
      <c r="W290" s="176" t="str">
        <f t="shared" si="76"/>
        <v>NÃO</v>
      </c>
      <c r="X290" s="118">
        <f t="shared" si="77"/>
        <v>10847.8027</v>
      </c>
      <c r="Y290" s="194" t="str">
        <f t="shared" si="81"/>
        <v>NÃO</v>
      </c>
      <c r="Z290" s="118">
        <f t="shared" si="78"/>
        <v>10847.8027</v>
      </c>
      <c r="AA290" s="118">
        <f t="shared" si="79"/>
        <v>10847.8027</v>
      </c>
      <c r="AB290" s="118">
        <f t="shared" si="80"/>
        <v>10847.8027</v>
      </c>
    </row>
    <row r="291" spans="1:28" ht="30" x14ac:dyDescent="0.25">
      <c r="A291" s="193" t="s">
        <v>280</v>
      </c>
      <c r="B291" s="51" t="s">
        <v>67</v>
      </c>
      <c r="C291" s="51" t="s">
        <v>67</v>
      </c>
      <c r="D291" s="51" t="s">
        <v>187</v>
      </c>
      <c r="E291" s="51" t="s">
        <v>250</v>
      </c>
      <c r="F291" s="52">
        <v>6.4999999999999991</v>
      </c>
      <c r="G291" s="53">
        <v>10072.9596</v>
      </c>
      <c r="H291" s="52">
        <v>5</v>
      </c>
      <c r="I291" s="53">
        <v>3922.53</v>
      </c>
      <c r="J291" s="121">
        <v>4060231027</v>
      </c>
      <c r="K291" s="52">
        <f t="shared" si="67"/>
        <v>5</v>
      </c>
      <c r="L291" s="52">
        <f t="shared" si="69"/>
        <v>7.5</v>
      </c>
      <c r="M291" s="52">
        <f t="shared" si="70"/>
        <v>7.5</v>
      </c>
      <c r="N291" s="52">
        <f t="shared" si="68"/>
        <v>5</v>
      </c>
      <c r="O291" s="52">
        <f t="shared" si="71"/>
        <v>7.5</v>
      </c>
      <c r="P291" s="52">
        <f t="shared" si="72"/>
        <v>5</v>
      </c>
      <c r="Q291" s="52">
        <f t="shared" si="73"/>
        <v>8</v>
      </c>
      <c r="R291" s="52">
        <f t="shared" si="74"/>
        <v>0</v>
      </c>
      <c r="S291" s="52" t="str">
        <f t="shared" si="75"/>
        <v>não</v>
      </c>
      <c r="T291" s="52">
        <v>7.5</v>
      </c>
      <c r="U291" s="53">
        <v>11622.6456</v>
      </c>
      <c r="V291" s="53">
        <v>1549.6860999999999</v>
      </c>
      <c r="W291" s="176" t="str">
        <f t="shared" si="76"/>
        <v>NÃO</v>
      </c>
      <c r="X291" s="118">
        <f t="shared" si="77"/>
        <v>2324.5291499999985</v>
      </c>
      <c r="Y291" s="194" t="str">
        <f t="shared" si="81"/>
        <v>NÃO</v>
      </c>
      <c r="Z291" s="118">
        <f t="shared" si="78"/>
        <v>2324.5291499999985</v>
      </c>
      <c r="AA291" s="118">
        <f t="shared" si="79"/>
        <v>2324.5291499999985</v>
      </c>
      <c r="AB291" s="118">
        <f t="shared" si="80"/>
        <v>2324.5291499999985</v>
      </c>
    </row>
    <row r="292" spans="1:28" x14ac:dyDescent="0.25">
      <c r="A292" s="193" t="s">
        <v>280</v>
      </c>
      <c r="B292" s="51" t="s">
        <v>72</v>
      </c>
      <c r="C292" s="51" t="s">
        <v>73</v>
      </c>
      <c r="D292" s="51" t="s">
        <v>218</v>
      </c>
      <c r="E292" s="51" t="s">
        <v>250</v>
      </c>
      <c r="F292" s="52">
        <v>1.9999999999999998</v>
      </c>
      <c r="G292" s="53">
        <v>3099.3719999999998</v>
      </c>
      <c r="H292" s="52">
        <v>2</v>
      </c>
      <c r="I292" s="53">
        <v>873.28</v>
      </c>
      <c r="J292" s="121">
        <v>4060231028</v>
      </c>
      <c r="K292" s="52">
        <f t="shared" si="67"/>
        <v>2</v>
      </c>
      <c r="L292" s="52">
        <f t="shared" si="69"/>
        <v>2.5</v>
      </c>
      <c r="M292" s="52">
        <f t="shared" si="70"/>
        <v>6</v>
      </c>
      <c r="N292" s="52">
        <f t="shared" si="68"/>
        <v>3</v>
      </c>
      <c r="O292" s="52">
        <f t="shared" si="71"/>
        <v>6</v>
      </c>
      <c r="P292" s="52">
        <f t="shared" si="72"/>
        <v>3</v>
      </c>
      <c r="Q292" s="52">
        <f t="shared" si="73"/>
        <v>4</v>
      </c>
      <c r="R292" s="52">
        <f t="shared" si="74"/>
        <v>0</v>
      </c>
      <c r="S292" s="52" t="str">
        <f t="shared" si="75"/>
        <v>não</v>
      </c>
      <c r="T292" s="52">
        <v>2.5</v>
      </c>
      <c r="U292" s="53">
        <v>3874.2150000000001</v>
      </c>
      <c r="V292" s="53">
        <v>1549.6860999999999</v>
      </c>
      <c r="W292" s="176" t="str">
        <f t="shared" si="76"/>
        <v>NÃO</v>
      </c>
      <c r="X292" s="118">
        <f t="shared" si="77"/>
        <v>-3.4409943783231254E-13</v>
      </c>
      <c r="Y292" s="194" t="str">
        <f t="shared" si="81"/>
        <v>NÃO</v>
      </c>
      <c r="Z292" s="118">
        <f t="shared" si="78"/>
        <v>-9.6953556294465667E-14</v>
      </c>
      <c r="AA292" s="118">
        <f t="shared" si="79"/>
        <v>-3.4409943783231254E-13</v>
      </c>
      <c r="AB292" s="118">
        <f t="shared" si="80"/>
        <v>-9.6953556294465667E-14</v>
      </c>
    </row>
    <row r="293" spans="1:28" x14ac:dyDescent="0.25">
      <c r="A293" s="193" t="s">
        <v>280</v>
      </c>
      <c r="B293" s="51" t="s">
        <v>72</v>
      </c>
      <c r="C293" s="51" t="s">
        <v>73</v>
      </c>
      <c r="D293" s="51" t="s">
        <v>218</v>
      </c>
      <c r="E293" s="51" t="s">
        <v>263</v>
      </c>
      <c r="F293" s="52">
        <v>1.9999999999999998</v>
      </c>
      <c r="G293" s="53">
        <v>2263.6104</v>
      </c>
      <c r="H293" s="52">
        <v>1</v>
      </c>
      <c r="I293" s="53">
        <v>514.36</v>
      </c>
      <c r="J293" s="121">
        <v>4060231028</v>
      </c>
      <c r="K293" s="52">
        <f t="shared" si="67"/>
        <v>1</v>
      </c>
      <c r="L293" s="52">
        <f t="shared" si="69"/>
        <v>2.5</v>
      </c>
      <c r="M293" s="52">
        <f t="shared" si="70"/>
        <v>6</v>
      </c>
      <c r="N293" s="52">
        <f t="shared" si="68"/>
        <v>3</v>
      </c>
      <c r="O293" s="52">
        <f t="shared" si="71"/>
        <v>2</v>
      </c>
      <c r="P293" s="52">
        <f t="shared" si="72"/>
        <v>1</v>
      </c>
      <c r="Q293" s="52">
        <f t="shared" si="73"/>
        <v>2</v>
      </c>
      <c r="R293" s="52">
        <f t="shared" si="74"/>
        <v>0</v>
      </c>
      <c r="S293" s="52" t="str">
        <f t="shared" si="75"/>
        <v>não</v>
      </c>
      <c r="T293" s="52">
        <v>2.5</v>
      </c>
      <c r="U293" s="53">
        <v>2829.5129999999999</v>
      </c>
      <c r="V293" s="53">
        <v>1131.8053</v>
      </c>
      <c r="W293" s="176" t="str">
        <f t="shared" si="76"/>
        <v>NÃO</v>
      </c>
      <c r="X293" s="118">
        <f t="shared" si="77"/>
        <v>1131.8052999999998</v>
      </c>
      <c r="Y293" s="194" t="str">
        <f t="shared" si="81"/>
        <v>NÃO</v>
      </c>
      <c r="Z293" s="118">
        <f t="shared" si="78"/>
        <v>1131.8052999999998</v>
      </c>
      <c r="AA293" s="118">
        <f t="shared" si="79"/>
        <v>1131.8052999999998</v>
      </c>
      <c r="AB293" s="118">
        <f t="shared" si="80"/>
        <v>1131.8052999999998</v>
      </c>
    </row>
    <row r="294" spans="1:28" x14ac:dyDescent="0.25">
      <c r="A294" s="193" t="s">
        <v>280</v>
      </c>
      <c r="B294" s="51" t="s">
        <v>72</v>
      </c>
      <c r="C294" s="51" t="s">
        <v>73</v>
      </c>
      <c r="D294" s="51" t="s">
        <v>218</v>
      </c>
      <c r="E294" s="51" t="s">
        <v>267</v>
      </c>
      <c r="F294" s="52">
        <v>0.99999999999999989</v>
      </c>
      <c r="G294" s="53">
        <v>712.49940000000004</v>
      </c>
      <c r="H294" s="52">
        <v>0</v>
      </c>
      <c r="I294" s="53">
        <v>0</v>
      </c>
      <c r="J294" s="121">
        <v>4060231028</v>
      </c>
      <c r="K294" s="52">
        <f t="shared" si="67"/>
        <v>0</v>
      </c>
      <c r="L294" s="52">
        <f t="shared" si="69"/>
        <v>0</v>
      </c>
      <c r="M294" s="52">
        <f t="shared" si="70"/>
        <v>6</v>
      </c>
      <c r="N294" s="52">
        <f t="shared" si="68"/>
        <v>3</v>
      </c>
      <c r="O294" s="52">
        <f t="shared" si="71"/>
        <v>0</v>
      </c>
      <c r="P294" s="52">
        <f t="shared" si="72"/>
        <v>0</v>
      </c>
      <c r="Q294" s="52">
        <f t="shared" si="73"/>
        <v>0</v>
      </c>
      <c r="R294" s="52">
        <f t="shared" si="74"/>
        <v>0</v>
      </c>
      <c r="S294" s="52" t="str">
        <f t="shared" si="75"/>
        <v xml:space="preserve"> </v>
      </c>
      <c r="T294" s="52">
        <v>0.99999999999999989</v>
      </c>
      <c r="U294" s="53">
        <v>712.49940000000004</v>
      </c>
      <c r="V294" s="53">
        <v>712.49929999999995</v>
      </c>
      <c r="W294" s="176" t="str">
        <f t="shared" si="76"/>
        <v>NÃO</v>
      </c>
      <c r="X294" s="118">
        <f t="shared" si="77"/>
        <v>712.49929999999983</v>
      </c>
      <c r="Y294" s="194"/>
      <c r="Z294" s="118">
        <f t="shared" si="78"/>
        <v>712.49929999999983</v>
      </c>
      <c r="AA294" s="118">
        <f t="shared" si="79"/>
        <v>712.49929999999983</v>
      </c>
      <c r="AB294" s="118">
        <f t="shared" si="80"/>
        <v>712.49929999999983</v>
      </c>
    </row>
    <row r="295" spans="1:28" ht="30" x14ac:dyDescent="0.25">
      <c r="A295" s="193" t="s">
        <v>280</v>
      </c>
      <c r="B295" s="51" t="s">
        <v>72</v>
      </c>
      <c r="C295" s="51" t="s">
        <v>73</v>
      </c>
      <c r="D295" s="51" t="s">
        <v>219</v>
      </c>
      <c r="E295" s="51" t="s">
        <v>250</v>
      </c>
      <c r="F295" s="52">
        <v>9</v>
      </c>
      <c r="G295" s="53">
        <v>13947.1746</v>
      </c>
      <c r="H295" s="52">
        <v>11</v>
      </c>
      <c r="I295" s="53">
        <v>16591.66</v>
      </c>
      <c r="J295" s="121">
        <v>4060231029</v>
      </c>
      <c r="K295" s="52">
        <f t="shared" si="67"/>
        <v>11</v>
      </c>
      <c r="L295" s="52">
        <f t="shared" si="69"/>
        <v>10.5</v>
      </c>
      <c r="M295" s="52">
        <f t="shared" si="70"/>
        <v>26.5</v>
      </c>
      <c r="N295" s="52">
        <f t="shared" si="68"/>
        <v>23</v>
      </c>
      <c r="O295" s="52">
        <f t="shared" si="71"/>
        <v>26.5</v>
      </c>
      <c r="P295" s="52">
        <f t="shared" si="72"/>
        <v>23</v>
      </c>
      <c r="Q295" s="52">
        <f t="shared" si="73"/>
        <v>13</v>
      </c>
      <c r="R295" s="52">
        <f t="shared" si="74"/>
        <v>0</v>
      </c>
      <c r="S295" s="52" t="str">
        <f t="shared" si="75"/>
        <v>não</v>
      </c>
      <c r="T295" s="52">
        <v>10.5</v>
      </c>
      <c r="U295" s="53">
        <v>16271.7042</v>
      </c>
      <c r="V295" s="53">
        <v>1549.6860999999999</v>
      </c>
      <c r="W295" s="176" t="str">
        <f t="shared" si="76"/>
        <v>NÃO</v>
      </c>
      <c r="X295" s="118">
        <f t="shared" si="77"/>
        <v>-3099.3721999999998</v>
      </c>
      <c r="Y295" s="194" t="str">
        <f>IF(I295&gt;(H295*V295),"SIM","NÃO")</f>
        <v>NÃO</v>
      </c>
      <c r="Z295" s="118">
        <f t="shared" si="78"/>
        <v>-3016.6654545454544</v>
      </c>
      <c r="AA295" s="118">
        <f t="shared" si="79"/>
        <v>-3099.3721999999998</v>
      </c>
      <c r="AB295" s="118">
        <f t="shared" si="80"/>
        <v>-3016.6654545454544</v>
      </c>
    </row>
    <row r="296" spans="1:28" ht="30" x14ac:dyDescent="0.25">
      <c r="A296" s="193" t="s">
        <v>280</v>
      </c>
      <c r="B296" s="51" t="s">
        <v>72</v>
      </c>
      <c r="C296" s="51" t="s">
        <v>73</v>
      </c>
      <c r="D296" s="51" t="s">
        <v>219</v>
      </c>
      <c r="E296" s="51" t="s">
        <v>263</v>
      </c>
      <c r="F296" s="52">
        <v>9</v>
      </c>
      <c r="G296" s="53">
        <v>10186.2474</v>
      </c>
      <c r="H296" s="52">
        <v>12</v>
      </c>
      <c r="I296" s="53">
        <v>15517.36</v>
      </c>
      <c r="J296" s="121">
        <v>4060231029</v>
      </c>
      <c r="K296" s="52">
        <f t="shared" si="67"/>
        <v>12</v>
      </c>
      <c r="L296" s="52">
        <f t="shared" si="69"/>
        <v>10.5</v>
      </c>
      <c r="M296" s="52">
        <f t="shared" si="70"/>
        <v>26.5</v>
      </c>
      <c r="N296" s="52">
        <f t="shared" si="68"/>
        <v>23</v>
      </c>
      <c r="O296" s="52">
        <f t="shared" si="71"/>
        <v>13.5</v>
      </c>
      <c r="P296" s="52">
        <f t="shared" si="72"/>
        <v>12</v>
      </c>
      <c r="Q296" s="52">
        <f t="shared" si="73"/>
        <v>14</v>
      </c>
      <c r="R296" s="52">
        <f t="shared" si="74"/>
        <v>0</v>
      </c>
      <c r="S296" s="52" t="str">
        <f t="shared" si="75"/>
        <v>não</v>
      </c>
      <c r="T296" s="52">
        <v>10.5</v>
      </c>
      <c r="U296" s="53">
        <v>11883.9558</v>
      </c>
      <c r="V296" s="53">
        <v>1131.8053</v>
      </c>
      <c r="W296" s="176" t="str">
        <f t="shared" si="76"/>
        <v>NÃO</v>
      </c>
      <c r="X296" s="118">
        <f t="shared" si="77"/>
        <v>-3395.4159</v>
      </c>
      <c r="Y296" s="194" t="str">
        <f>IF(I296&gt;(H296*V296),"SIM","NÃO")</f>
        <v>SIM</v>
      </c>
      <c r="Z296" s="118">
        <f t="shared" si="78"/>
        <v>-3395.4159</v>
      </c>
      <c r="AA296" s="118">
        <f t="shared" si="79"/>
        <v>-3395.4159</v>
      </c>
      <c r="AB296" s="118">
        <f t="shared" si="80"/>
        <v>-3395.4159</v>
      </c>
    </row>
    <row r="297" spans="1:28" ht="30" x14ac:dyDescent="0.25">
      <c r="A297" s="193" t="s">
        <v>280</v>
      </c>
      <c r="B297" s="51" t="s">
        <v>72</v>
      </c>
      <c r="C297" s="51" t="s">
        <v>73</v>
      </c>
      <c r="D297" s="51" t="s">
        <v>219</v>
      </c>
      <c r="E297" s="51" t="s">
        <v>265</v>
      </c>
      <c r="F297" s="52">
        <v>0</v>
      </c>
      <c r="G297" s="53">
        <v>0</v>
      </c>
      <c r="H297" s="52">
        <v>1</v>
      </c>
      <c r="I297" s="53">
        <v>3729.81</v>
      </c>
      <c r="J297" s="121">
        <v>4060231029</v>
      </c>
      <c r="K297" s="52">
        <f t="shared" si="67"/>
        <v>0</v>
      </c>
      <c r="L297" s="52">
        <f t="shared" si="69"/>
        <v>0</v>
      </c>
      <c r="M297" s="52">
        <f t="shared" si="70"/>
        <v>26.5</v>
      </c>
      <c r="N297" s="52">
        <f t="shared" si="68"/>
        <v>23</v>
      </c>
      <c r="O297" s="52">
        <f t="shared" si="71"/>
        <v>-0.5</v>
      </c>
      <c r="P297" s="52">
        <f t="shared" si="72"/>
        <v>0</v>
      </c>
      <c r="Q297" s="52">
        <f t="shared" si="73"/>
        <v>0</v>
      </c>
      <c r="R297" s="52">
        <f t="shared" si="74"/>
        <v>0</v>
      </c>
      <c r="S297" s="52" t="str">
        <f t="shared" si="75"/>
        <v xml:space="preserve"> </v>
      </c>
      <c r="T297" s="52">
        <v>0</v>
      </c>
      <c r="U297" s="53">
        <v>0</v>
      </c>
      <c r="V297" s="53">
        <v>1978.02</v>
      </c>
      <c r="W297" s="176" t="str">
        <f t="shared" si="76"/>
        <v/>
      </c>
      <c r="X297" s="118">
        <f t="shared" si="77"/>
        <v>-1978.02</v>
      </c>
      <c r="Y297" s="194" t="str">
        <f>IF(I297&gt;(H297*V297),"SIM","NÃO")</f>
        <v>SIM</v>
      </c>
      <c r="Z297" s="118">
        <f t="shared" si="78"/>
        <v>-1978.02</v>
      </c>
      <c r="AA297" s="118">
        <f t="shared" si="79"/>
        <v>-1978.02</v>
      </c>
      <c r="AB297" s="118">
        <f t="shared" si="80"/>
        <v>-1978.02</v>
      </c>
    </row>
    <row r="298" spans="1:28" ht="30" x14ac:dyDescent="0.25">
      <c r="A298" s="193" t="s">
        <v>280</v>
      </c>
      <c r="B298" s="51" t="s">
        <v>72</v>
      </c>
      <c r="C298" s="51" t="s">
        <v>73</v>
      </c>
      <c r="D298" s="51" t="s">
        <v>219</v>
      </c>
      <c r="E298" s="51" t="s">
        <v>267</v>
      </c>
      <c r="F298" s="52">
        <v>4.5</v>
      </c>
      <c r="G298" s="53">
        <v>3206.2469999999998</v>
      </c>
      <c r="H298" s="52">
        <v>0</v>
      </c>
      <c r="I298" s="53">
        <v>0</v>
      </c>
      <c r="J298" s="121">
        <v>4060231029</v>
      </c>
      <c r="K298" s="52">
        <f t="shared" si="67"/>
        <v>0</v>
      </c>
      <c r="L298" s="52">
        <f t="shared" si="69"/>
        <v>0</v>
      </c>
      <c r="M298" s="52">
        <f t="shared" si="70"/>
        <v>26.5</v>
      </c>
      <c r="N298" s="52">
        <f t="shared" si="68"/>
        <v>23</v>
      </c>
      <c r="O298" s="52">
        <f t="shared" si="71"/>
        <v>-0.5</v>
      </c>
      <c r="P298" s="52">
        <f t="shared" si="72"/>
        <v>0</v>
      </c>
      <c r="Q298" s="52">
        <f t="shared" si="73"/>
        <v>0</v>
      </c>
      <c r="R298" s="52">
        <f t="shared" si="74"/>
        <v>0</v>
      </c>
      <c r="S298" s="52" t="str">
        <f t="shared" si="75"/>
        <v xml:space="preserve"> </v>
      </c>
      <c r="T298" s="52">
        <v>5.5</v>
      </c>
      <c r="U298" s="53">
        <v>3918.7464</v>
      </c>
      <c r="V298" s="53">
        <v>712.49929999999995</v>
      </c>
      <c r="W298" s="176" t="str">
        <f t="shared" si="76"/>
        <v>NÃO</v>
      </c>
      <c r="X298" s="118">
        <f t="shared" si="77"/>
        <v>3206.2468499999995</v>
      </c>
      <c r="Y298" s="194"/>
      <c r="Z298" s="118">
        <f t="shared" si="78"/>
        <v>3206.2468499999995</v>
      </c>
      <c r="AA298" s="118">
        <f t="shared" si="79"/>
        <v>3206.2468499999995</v>
      </c>
      <c r="AB298" s="118">
        <f t="shared" si="80"/>
        <v>3206.2468499999995</v>
      </c>
    </row>
    <row r="299" spans="1:28" x14ac:dyDescent="0.25">
      <c r="A299" s="193" t="s">
        <v>280</v>
      </c>
      <c r="B299" s="51" t="s">
        <v>72</v>
      </c>
      <c r="C299" s="51" t="s">
        <v>73</v>
      </c>
      <c r="D299" s="51" t="s">
        <v>220</v>
      </c>
      <c r="E299" s="51" t="s">
        <v>250</v>
      </c>
      <c r="F299" s="52">
        <v>2.5</v>
      </c>
      <c r="G299" s="53">
        <v>3874.2150000000001</v>
      </c>
      <c r="H299" s="52">
        <v>3</v>
      </c>
      <c r="I299" s="53">
        <v>4424.08</v>
      </c>
      <c r="J299" s="121">
        <v>4060231030</v>
      </c>
      <c r="K299" s="52">
        <f t="shared" si="67"/>
        <v>3</v>
      </c>
      <c r="L299" s="52">
        <f t="shared" si="69"/>
        <v>3</v>
      </c>
      <c r="M299" s="52">
        <f t="shared" si="70"/>
        <v>8</v>
      </c>
      <c r="N299" s="52">
        <f t="shared" si="68"/>
        <v>5</v>
      </c>
      <c r="O299" s="52">
        <f t="shared" si="71"/>
        <v>8</v>
      </c>
      <c r="P299" s="52">
        <f t="shared" si="72"/>
        <v>5</v>
      </c>
      <c r="Q299" s="52">
        <f t="shared" si="73"/>
        <v>5</v>
      </c>
      <c r="R299" s="52">
        <f t="shared" si="74"/>
        <v>0</v>
      </c>
      <c r="S299" s="52" t="str">
        <f t="shared" si="75"/>
        <v>não</v>
      </c>
      <c r="T299" s="52">
        <v>3</v>
      </c>
      <c r="U299" s="53">
        <v>4649.058</v>
      </c>
      <c r="V299" s="53">
        <v>1549.6860999999999</v>
      </c>
      <c r="W299" s="176" t="str">
        <f t="shared" si="76"/>
        <v>NÃO</v>
      </c>
      <c r="X299" s="118">
        <f t="shared" si="77"/>
        <v>-774.84304999999995</v>
      </c>
      <c r="Y299" s="194" t="str">
        <f>IF(I299&gt;(H299*V299),"SIM","NÃO")</f>
        <v>NÃO</v>
      </c>
      <c r="Z299" s="118">
        <f t="shared" si="78"/>
        <v>-737.34666666666669</v>
      </c>
      <c r="AA299" s="118">
        <f t="shared" si="79"/>
        <v>-774.84304999999995</v>
      </c>
      <c r="AB299" s="118">
        <f t="shared" si="80"/>
        <v>-737.34666666666669</v>
      </c>
    </row>
    <row r="300" spans="1:28" x14ac:dyDescent="0.25">
      <c r="A300" s="193" t="s">
        <v>280</v>
      </c>
      <c r="B300" s="51" t="s">
        <v>72</v>
      </c>
      <c r="C300" s="51" t="s">
        <v>73</v>
      </c>
      <c r="D300" s="51" t="s">
        <v>220</v>
      </c>
      <c r="E300" s="51" t="s">
        <v>263</v>
      </c>
      <c r="F300" s="52">
        <v>2.5</v>
      </c>
      <c r="G300" s="53">
        <v>2829.5129999999999</v>
      </c>
      <c r="H300" s="52">
        <v>2</v>
      </c>
      <c r="I300" s="53">
        <v>5285.93</v>
      </c>
      <c r="J300" s="121">
        <v>4060231030</v>
      </c>
      <c r="K300" s="52">
        <f t="shared" si="67"/>
        <v>2</v>
      </c>
      <c r="L300" s="52">
        <f t="shared" si="69"/>
        <v>3</v>
      </c>
      <c r="M300" s="52">
        <f t="shared" si="70"/>
        <v>8</v>
      </c>
      <c r="N300" s="52">
        <f t="shared" si="68"/>
        <v>5</v>
      </c>
      <c r="O300" s="52">
        <f t="shared" si="71"/>
        <v>3</v>
      </c>
      <c r="P300" s="52">
        <f t="shared" si="72"/>
        <v>2</v>
      </c>
      <c r="Q300" s="52">
        <f t="shared" si="73"/>
        <v>3</v>
      </c>
      <c r="R300" s="52">
        <f t="shared" si="74"/>
        <v>0</v>
      </c>
      <c r="S300" s="52" t="str">
        <f t="shared" si="75"/>
        <v>não</v>
      </c>
      <c r="T300" s="52">
        <v>3</v>
      </c>
      <c r="U300" s="53">
        <v>3395.4155999999998</v>
      </c>
      <c r="V300" s="53">
        <v>1131.8053</v>
      </c>
      <c r="W300" s="176" t="str">
        <f t="shared" si="76"/>
        <v>NÃO</v>
      </c>
      <c r="X300" s="118">
        <f t="shared" si="77"/>
        <v>565.90264999999999</v>
      </c>
      <c r="Y300" s="194" t="str">
        <f>IF(I300&gt;(H300*V300),"SIM","NÃO")</f>
        <v>SIM</v>
      </c>
      <c r="Z300" s="118">
        <f t="shared" si="78"/>
        <v>565.90264999999999</v>
      </c>
      <c r="AA300" s="118">
        <f t="shared" si="79"/>
        <v>565.90264999999999</v>
      </c>
      <c r="AB300" s="118">
        <f t="shared" si="80"/>
        <v>565.90264999999999</v>
      </c>
    </row>
    <row r="301" spans="1:28" x14ac:dyDescent="0.25">
      <c r="A301" s="193" t="s">
        <v>280</v>
      </c>
      <c r="B301" s="51" t="s">
        <v>72</v>
      </c>
      <c r="C301" s="51" t="s">
        <v>73</v>
      </c>
      <c r="D301" s="51" t="s">
        <v>220</v>
      </c>
      <c r="E301" s="51" t="s">
        <v>267</v>
      </c>
      <c r="F301" s="52">
        <v>1.5</v>
      </c>
      <c r="G301" s="53">
        <v>1068.7488000000001</v>
      </c>
      <c r="H301" s="52">
        <v>0</v>
      </c>
      <c r="I301" s="53">
        <v>0</v>
      </c>
      <c r="J301" s="121">
        <v>4060231030</v>
      </c>
      <c r="K301" s="52">
        <f t="shared" si="67"/>
        <v>0</v>
      </c>
      <c r="L301" s="52">
        <f t="shared" si="69"/>
        <v>0</v>
      </c>
      <c r="M301" s="52">
        <f t="shared" si="70"/>
        <v>8</v>
      </c>
      <c r="N301" s="52">
        <f t="shared" si="68"/>
        <v>5</v>
      </c>
      <c r="O301" s="52">
        <f t="shared" si="71"/>
        <v>0</v>
      </c>
      <c r="P301" s="52">
        <f t="shared" si="72"/>
        <v>0</v>
      </c>
      <c r="Q301" s="52">
        <f t="shared" si="73"/>
        <v>0</v>
      </c>
      <c r="R301" s="52">
        <f t="shared" si="74"/>
        <v>0</v>
      </c>
      <c r="S301" s="52" t="str">
        <f t="shared" si="75"/>
        <v xml:space="preserve"> </v>
      </c>
      <c r="T301" s="52">
        <v>1.9999999999999998</v>
      </c>
      <c r="U301" s="53">
        <v>1424.9988000000001</v>
      </c>
      <c r="V301" s="53">
        <v>712.49929999999995</v>
      </c>
      <c r="W301" s="176" t="str">
        <f t="shared" si="76"/>
        <v>NÃO</v>
      </c>
      <c r="X301" s="118">
        <f t="shared" si="77"/>
        <v>1068.7489499999999</v>
      </c>
      <c r="Y301" s="194"/>
      <c r="Z301" s="118">
        <f t="shared" si="78"/>
        <v>1068.7489499999999</v>
      </c>
      <c r="AA301" s="118">
        <f t="shared" si="79"/>
        <v>1068.7489499999999</v>
      </c>
      <c r="AB301" s="118">
        <f t="shared" si="80"/>
        <v>1068.7489499999999</v>
      </c>
    </row>
    <row r="302" spans="1:28" x14ac:dyDescent="0.25">
      <c r="A302" s="193" t="s">
        <v>280</v>
      </c>
      <c r="B302" s="51" t="s">
        <v>72</v>
      </c>
      <c r="C302" s="51" t="s">
        <v>73</v>
      </c>
      <c r="D302" s="51" t="s">
        <v>221</v>
      </c>
      <c r="E302" s="51" t="s">
        <v>250</v>
      </c>
      <c r="F302" s="52">
        <v>2.5</v>
      </c>
      <c r="G302" s="53">
        <v>3874.2150000000001</v>
      </c>
      <c r="H302" s="52">
        <v>3</v>
      </c>
      <c r="I302" s="53">
        <v>2976.51</v>
      </c>
      <c r="J302" s="121">
        <v>4060231031</v>
      </c>
      <c r="K302" s="52">
        <f t="shared" si="67"/>
        <v>3</v>
      </c>
      <c r="L302" s="52">
        <f t="shared" si="69"/>
        <v>3</v>
      </c>
      <c r="M302" s="52">
        <f t="shared" si="70"/>
        <v>7</v>
      </c>
      <c r="N302" s="52">
        <f t="shared" si="68"/>
        <v>4</v>
      </c>
      <c r="O302" s="52">
        <f t="shared" si="71"/>
        <v>7</v>
      </c>
      <c r="P302" s="52">
        <f t="shared" si="72"/>
        <v>4</v>
      </c>
      <c r="Q302" s="52">
        <f t="shared" si="73"/>
        <v>5</v>
      </c>
      <c r="R302" s="52">
        <f t="shared" si="74"/>
        <v>0</v>
      </c>
      <c r="S302" s="52" t="str">
        <f t="shared" si="75"/>
        <v>não</v>
      </c>
      <c r="T302" s="52">
        <v>3</v>
      </c>
      <c r="U302" s="53">
        <v>4649.058</v>
      </c>
      <c r="V302" s="53">
        <v>1549.6860999999999</v>
      </c>
      <c r="W302" s="176" t="str">
        <f t="shared" si="76"/>
        <v>NÃO</v>
      </c>
      <c r="X302" s="118">
        <f t="shared" si="77"/>
        <v>-774.84304999999995</v>
      </c>
      <c r="Y302" s="194" t="str">
        <f>IF(I302&gt;(H302*V302),"SIM","NÃO")</f>
        <v>NÃO</v>
      </c>
      <c r="Z302" s="118">
        <f t="shared" si="78"/>
        <v>-496.08500000000004</v>
      </c>
      <c r="AA302" s="118">
        <f t="shared" si="79"/>
        <v>-774.84304999999995</v>
      </c>
      <c r="AB302" s="118">
        <f t="shared" si="80"/>
        <v>-496.08500000000004</v>
      </c>
    </row>
    <row r="303" spans="1:28" x14ac:dyDescent="0.25">
      <c r="A303" s="193" t="s">
        <v>280</v>
      </c>
      <c r="B303" s="51" t="s">
        <v>72</v>
      </c>
      <c r="C303" s="51" t="s">
        <v>73</v>
      </c>
      <c r="D303" s="51" t="s">
        <v>221</v>
      </c>
      <c r="E303" s="51" t="s">
        <v>263</v>
      </c>
      <c r="F303" s="52">
        <v>2.5</v>
      </c>
      <c r="G303" s="53">
        <v>2829.5129999999999</v>
      </c>
      <c r="H303" s="52">
        <v>1</v>
      </c>
      <c r="I303" s="53">
        <v>514.36</v>
      </c>
      <c r="J303" s="121">
        <v>4060231031</v>
      </c>
      <c r="K303" s="52">
        <f t="shared" si="67"/>
        <v>1</v>
      </c>
      <c r="L303" s="52">
        <f t="shared" si="69"/>
        <v>3</v>
      </c>
      <c r="M303" s="52">
        <f t="shared" si="70"/>
        <v>7</v>
      </c>
      <c r="N303" s="52">
        <f t="shared" si="68"/>
        <v>4</v>
      </c>
      <c r="O303" s="52">
        <f t="shared" si="71"/>
        <v>2</v>
      </c>
      <c r="P303" s="52">
        <f t="shared" si="72"/>
        <v>1</v>
      </c>
      <c r="Q303" s="52">
        <f t="shared" si="73"/>
        <v>2</v>
      </c>
      <c r="R303" s="52">
        <f t="shared" si="74"/>
        <v>0</v>
      </c>
      <c r="S303" s="52" t="str">
        <f t="shared" si="75"/>
        <v>sim</v>
      </c>
      <c r="T303" s="52">
        <v>3</v>
      </c>
      <c r="U303" s="53">
        <v>3395.4155999999998</v>
      </c>
      <c r="V303" s="53">
        <v>1131.8053</v>
      </c>
      <c r="W303" s="176" t="str">
        <f t="shared" si="76"/>
        <v>NÃO</v>
      </c>
      <c r="X303" s="118">
        <f t="shared" si="77"/>
        <v>1697.70795</v>
      </c>
      <c r="Y303" s="194" t="str">
        <f>IF(I303&gt;(H303*V303),"SIM","NÃO")</f>
        <v>NÃO</v>
      </c>
      <c r="Z303" s="118">
        <f t="shared" si="78"/>
        <v>1697.70795</v>
      </c>
      <c r="AA303" s="118">
        <f t="shared" si="79"/>
        <v>1697.70795</v>
      </c>
      <c r="AB303" s="118">
        <f t="shared" si="80"/>
        <v>1697.70795</v>
      </c>
    </row>
    <row r="304" spans="1:28" ht="30" x14ac:dyDescent="0.25">
      <c r="A304" s="193" t="s">
        <v>280</v>
      </c>
      <c r="B304" s="51" t="s">
        <v>72</v>
      </c>
      <c r="C304" s="51" t="s">
        <v>73</v>
      </c>
      <c r="D304" s="51" t="s">
        <v>221</v>
      </c>
      <c r="E304" s="51" t="s">
        <v>264</v>
      </c>
      <c r="F304" s="52">
        <v>0.99999999999999989</v>
      </c>
      <c r="G304" s="53">
        <v>1978.02</v>
      </c>
      <c r="H304" s="52">
        <v>0</v>
      </c>
      <c r="I304" s="53">
        <v>0</v>
      </c>
      <c r="J304" s="121">
        <v>4060231031</v>
      </c>
      <c r="K304" s="52">
        <f t="shared" si="67"/>
        <v>0</v>
      </c>
      <c r="L304" s="52">
        <f t="shared" si="69"/>
        <v>0</v>
      </c>
      <c r="M304" s="52">
        <f t="shared" si="70"/>
        <v>7</v>
      </c>
      <c r="N304" s="52">
        <f t="shared" si="68"/>
        <v>4</v>
      </c>
      <c r="O304" s="52">
        <f t="shared" si="71"/>
        <v>0</v>
      </c>
      <c r="P304" s="52">
        <f t="shared" si="72"/>
        <v>0</v>
      </c>
      <c r="Q304" s="52">
        <f t="shared" si="73"/>
        <v>0</v>
      </c>
      <c r="R304" s="52">
        <f t="shared" si="74"/>
        <v>0</v>
      </c>
      <c r="S304" s="52" t="str">
        <f t="shared" si="75"/>
        <v xml:space="preserve"> </v>
      </c>
      <c r="T304" s="52">
        <v>0.99999999999999989</v>
      </c>
      <c r="U304" s="53">
        <v>1978.02</v>
      </c>
      <c r="V304" s="53">
        <v>1978.02</v>
      </c>
      <c r="W304" s="176" t="str">
        <f t="shared" si="76"/>
        <v>NÃO</v>
      </c>
      <c r="X304" s="118">
        <f t="shared" si="77"/>
        <v>1978.0199999999998</v>
      </c>
      <c r="Y304" s="194"/>
      <c r="Z304" s="118">
        <f t="shared" si="78"/>
        <v>1978.0199999999998</v>
      </c>
      <c r="AA304" s="118">
        <f t="shared" si="79"/>
        <v>1978.0199999999998</v>
      </c>
      <c r="AB304" s="118">
        <f t="shared" si="80"/>
        <v>1978.0199999999998</v>
      </c>
    </row>
    <row r="305" spans="1:28" x14ac:dyDescent="0.25">
      <c r="A305" s="193" t="s">
        <v>280</v>
      </c>
      <c r="B305" s="51" t="s">
        <v>72</v>
      </c>
      <c r="C305" s="51" t="s">
        <v>73</v>
      </c>
      <c r="D305" s="51" t="s">
        <v>222</v>
      </c>
      <c r="E305" s="51" t="s">
        <v>250</v>
      </c>
      <c r="F305" s="52">
        <v>3.9999999999999996</v>
      </c>
      <c r="G305" s="53">
        <v>6198.7446</v>
      </c>
      <c r="H305" s="52">
        <v>7</v>
      </c>
      <c r="I305" s="53">
        <v>9271.91</v>
      </c>
      <c r="J305" s="121">
        <v>4060231032</v>
      </c>
      <c r="K305" s="52">
        <f t="shared" si="67"/>
        <v>7</v>
      </c>
      <c r="L305" s="52">
        <f t="shared" si="69"/>
        <v>4.5</v>
      </c>
      <c r="M305" s="52">
        <f t="shared" si="70"/>
        <v>12</v>
      </c>
      <c r="N305" s="52">
        <f t="shared" si="68"/>
        <v>8</v>
      </c>
      <c r="O305" s="52">
        <f t="shared" si="71"/>
        <v>12</v>
      </c>
      <c r="P305" s="52">
        <f t="shared" si="72"/>
        <v>8</v>
      </c>
      <c r="Q305" s="52">
        <f t="shared" si="73"/>
        <v>11</v>
      </c>
      <c r="R305" s="52">
        <f t="shared" si="74"/>
        <v>0</v>
      </c>
      <c r="S305" s="52" t="str">
        <f t="shared" si="75"/>
        <v>não</v>
      </c>
      <c r="T305" s="52">
        <v>4.5</v>
      </c>
      <c r="U305" s="53">
        <v>6973.5875999999998</v>
      </c>
      <c r="V305" s="53">
        <v>1549.6860999999999</v>
      </c>
      <c r="W305" s="176" t="str">
        <f t="shared" si="76"/>
        <v>NÃO</v>
      </c>
      <c r="X305" s="118">
        <f t="shared" si="77"/>
        <v>-4649.0583000000006</v>
      </c>
      <c r="Y305" s="194" t="str">
        <f>IF(I305&gt;(H305*V305),"SIM","NÃO")</f>
        <v>NÃO</v>
      </c>
      <c r="Z305" s="118">
        <f t="shared" si="78"/>
        <v>-3973.675714285715</v>
      </c>
      <c r="AA305" s="118">
        <f t="shared" si="79"/>
        <v>-4649.0583000000006</v>
      </c>
      <c r="AB305" s="118">
        <f t="shared" si="80"/>
        <v>-3973.675714285715</v>
      </c>
    </row>
    <row r="306" spans="1:28" x14ac:dyDescent="0.25">
      <c r="A306" s="193" t="s">
        <v>280</v>
      </c>
      <c r="B306" s="51" t="s">
        <v>72</v>
      </c>
      <c r="C306" s="51" t="s">
        <v>73</v>
      </c>
      <c r="D306" s="51" t="s">
        <v>222</v>
      </c>
      <c r="E306" s="51" t="s">
        <v>263</v>
      </c>
      <c r="F306" s="52">
        <v>3.9999999999999996</v>
      </c>
      <c r="G306" s="53">
        <v>4527.2214000000004</v>
      </c>
      <c r="H306" s="52">
        <v>1</v>
      </c>
      <c r="I306" s="53">
        <v>560.82000000000005</v>
      </c>
      <c r="J306" s="121">
        <v>4060231032</v>
      </c>
      <c r="K306" s="52">
        <f t="shared" si="67"/>
        <v>1</v>
      </c>
      <c r="L306" s="52">
        <f t="shared" si="69"/>
        <v>4.5</v>
      </c>
      <c r="M306" s="52">
        <f t="shared" si="70"/>
        <v>12</v>
      </c>
      <c r="N306" s="52">
        <f t="shared" si="68"/>
        <v>8</v>
      </c>
      <c r="O306" s="52">
        <f t="shared" si="71"/>
        <v>1</v>
      </c>
      <c r="P306" s="52">
        <f t="shared" si="72"/>
        <v>1</v>
      </c>
      <c r="Q306" s="52">
        <f t="shared" si="73"/>
        <v>1</v>
      </c>
      <c r="R306" s="52">
        <f t="shared" si="74"/>
        <v>0</v>
      </c>
      <c r="S306" s="52" t="str">
        <f t="shared" si="75"/>
        <v>sim</v>
      </c>
      <c r="T306" s="52">
        <v>4.5</v>
      </c>
      <c r="U306" s="53">
        <v>5093.1239999999998</v>
      </c>
      <c r="V306" s="53">
        <v>1131.8053</v>
      </c>
      <c r="W306" s="176" t="str">
        <f t="shared" si="76"/>
        <v>NÃO</v>
      </c>
      <c r="X306" s="118">
        <f t="shared" si="77"/>
        <v>3395.4158999999995</v>
      </c>
      <c r="Y306" s="194" t="str">
        <f>IF(I306&gt;(H306*V306),"SIM","NÃO")</f>
        <v>NÃO</v>
      </c>
      <c r="Z306" s="118">
        <f t="shared" si="78"/>
        <v>3395.4158999999995</v>
      </c>
      <c r="AA306" s="118">
        <f t="shared" si="79"/>
        <v>3395.4158999999995</v>
      </c>
      <c r="AB306" s="118">
        <f t="shared" si="80"/>
        <v>3395.4158999999995</v>
      </c>
    </row>
    <row r="307" spans="1:28" ht="30" x14ac:dyDescent="0.25">
      <c r="A307" s="193" t="s">
        <v>280</v>
      </c>
      <c r="B307" s="51" t="s">
        <v>72</v>
      </c>
      <c r="C307" s="51" t="s">
        <v>73</v>
      </c>
      <c r="D307" s="51" t="s">
        <v>222</v>
      </c>
      <c r="E307" s="51" t="s">
        <v>264</v>
      </c>
      <c r="F307" s="52">
        <v>2.5</v>
      </c>
      <c r="G307" s="53">
        <v>4945.05</v>
      </c>
      <c r="H307" s="52">
        <v>0</v>
      </c>
      <c r="I307" s="53">
        <v>0</v>
      </c>
      <c r="J307" s="121">
        <v>4060231032</v>
      </c>
      <c r="K307" s="52">
        <f t="shared" si="67"/>
        <v>0</v>
      </c>
      <c r="L307" s="52">
        <f t="shared" si="69"/>
        <v>0</v>
      </c>
      <c r="M307" s="52">
        <f t="shared" si="70"/>
        <v>12</v>
      </c>
      <c r="N307" s="52">
        <f t="shared" si="68"/>
        <v>8</v>
      </c>
      <c r="O307" s="52">
        <f t="shared" si="71"/>
        <v>0</v>
      </c>
      <c r="P307" s="52">
        <f t="shared" si="72"/>
        <v>0</v>
      </c>
      <c r="Q307" s="52">
        <f t="shared" si="73"/>
        <v>0</v>
      </c>
      <c r="R307" s="52">
        <f t="shared" si="74"/>
        <v>0</v>
      </c>
      <c r="S307" s="52" t="str">
        <f t="shared" si="75"/>
        <v xml:space="preserve"> </v>
      </c>
      <c r="T307" s="52">
        <v>3</v>
      </c>
      <c r="U307" s="53">
        <v>5934.06</v>
      </c>
      <c r="V307" s="53">
        <v>1978.02</v>
      </c>
      <c r="W307" s="176" t="str">
        <f t="shared" si="76"/>
        <v>NÃO</v>
      </c>
      <c r="X307" s="118">
        <f t="shared" si="77"/>
        <v>4945.05</v>
      </c>
      <c r="Y307" s="194"/>
      <c r="Z307" s="118">
        <f t="shared" si="78"/>
        <v>4945.05</v>
      </c>
      <c r="AA307" s="118">
        <f t="shared" si="79"/>
        <v>4945.05</v>
      </c>
      <c r="AB307" s="118">
        <f t="shared" si="80"/>
        <v>4945.05</v>
      </c>
    </row>
    <row r="308" spans="1:28" ht="30" x14ac:dyDescent="0.25">
      <c r="A308" s="193" t="s">
        <v>280</v>
      </c>
      <c r="B308" s="51" t="s">
        <v>72</v>
      </c>
      <c r="C308" s="51" t="s">
        <v>73</v>
      </c>
      <c r="D308" s="51" t="s">
        <v>223</v>
      </c>
      <c r="E308" s="51" t="s">
        <v>250</v>
      </c>
      <c r="F308" s="52">
        <v>0</v>
      </c>
      <c r="G308" s="53">
        <v>0</v>
      </c>
      <c r="H308" s="52">
        <v>2</v>
      </c>
      <c r="I308" s="53">
        <v>2337.3200000000002</v>
      </c>
      <c r="J308" s="121">
        <v>4060231033</v>
      </c>
      <c r="K308" s="52">
        <f t="shared" si="67"/>
        <v>0</v>
      </c>
      <c r="L308" s="52">
        <f t="shared" si="69"/>
        <v>0</v>
      </c>
      <c r="M308" s="52">
        <f t="shared" si="70"/>
        <v>12</v>
      </c>
      <c r="N308" s="52">
        <f t="shared" si="68"/>
        <v>1</v>
      </c>
      <c r="O308" s="52">
        <f t="shared" si="71"/>
        <v>12</v>
      </c>
      <c r="P308" s="52">
        <f t="shared" si="72"/>
        <v>1</v>
      </c>
      <c r="Q308" s="52">
        <f t="shared" si="73"/>
        <v>0</v>
      </c>
      <c r="R308" s="52">
        <f t="shared" si="74"/>
        <v>0</v>
      </c>
      <c r="S308" s="52" t="str">
        <f t="shared" si="75"/>
        <v xml:space="preserve"> </v>
      </c>
      <c r="T308" s="52">
        <v>0</v>
      </c>
      <c r="U308" s="53">
        <v>0</v>
      </c>
      <c r="V308" s="53">
        <v>1549.6860999999999</v>
      </c>
      <c r="W308" s="176" t="str">
        <f t="shared" si="76"/>
        <v/>
      </c>
      <c r="X308" s="118">
        <f t="shared" si="77"/>
        <v>-3099.3721999999998</v>
      </c>
      <c r="Y308" s="194" t="str">
        <f>IF(I308&gt;(H308*V308),"SIM","NÃO")</f>
        <v>NÃO</v>
      </c>
      <c r="Z308" s="118">
        <f t="shared" si="78"/>
        <v>-2337.3200000000002</v>
      </c>
      <c r="AA308" s="118">
        <f t="shared" si="79"/>
        <v>-3099.3721999999998</v>
      </c>
      <c r="AB308" s="118">
        <f t="shared" si="80"/>
        <v>-2337.3200000000002</v>
      </c>
    </row>
    <row r="309" spans="1:28" ht="30" x14ac:dyDescent="0.25">
      <c r="A309" s="193" t="s">
        <v>280</v>
      </c>
      <c r="B309" s="51" t="s">
        <v>72</v>
      </c>
      <c r="C309" s="51" t="s">
        <v>73</v>
      </c>
      <c r="D309" s="51" t="s">
        <v>223</v>
      </c>
      <c r="E309" s="51" t="s">
        <v>263</v>
      </c>
      <c r="F309" s="52">
        <v>0</v>
      </c>
      <c r="G309" s="53">
        <v>0</v>
      </c>
      <c r="H309" s="52">
        <v>3</v>
      </c>
      <c r="I309" s="53">
        <v>1543.08</v>
      </c>
      <c r="J309" s="121">
        <v>4060231033</v>
      </c>
      <c r="K309" s="52">
        <f t="shared" si="67"/>
        <v>0</v>
      </c>
      <c r="L309" s="52">
        <f t="shared" si="69"/>
        <v>0</v>
      </c>
      <c r="M309" s="52">
        <f t="shared" si="70"/>
        <v>12</v>
      </c>
      <c r="N309" s="52">
        <f t="shared" si="68"/>
        <v>1</v>
      </c>
      <c r="O309" s="52">
        <f t="shared" si="71"/>
        <v>12</v>
      </c>
      <c r="P309" s="52">
        <f t="shared" si="72"/>
        <v>1</v>
      </c>
      <c r="Q309" s="52">
        <f t="shared" si="73"/>
        <v>0</v>
      </c>
      <c r="R309" s="52">
        <f t="shared" si="74"/>
        <v>0</v>
      </c>
      <c r="S309" s="52" t="str">
        <f t="shared" si="75"/>
        <v xml:space="preserve"> </v>
      </c>
      <c r="T309" s="52">
        <v>0</v>
      </c>
      <c r="U309" s="53">
        <v>0</v>
      </c>
      <c r="V309" s="53">
        <v>1131.8053</v>
      </c>
      <c r="W309" s="176" t="str">
        <f t="shared" si="76"/>
        <v/>
      </c>
      <c r="X309" s="118">
        <f t="shared" si="77"/>
        <v>-3395.4159</v>
      </c>
      <c r="Y309" s="194" t="str">
        <f>IF(I309&gt;(H309*V309),"SIM","NÃO")</f>
        <v>NÃO</v>
      </c>
      <c r="Z309" s="118">
        <f t="shared" si="78"/>
        <v>-1543.08</v>
      </c>
      <c r="AA309" s="118">
        <f t="shared" si="79"/>
        <v>-3395.4159</v>
      </c>
      <c r="AB309" s="118">
        <f t="shared" si="80"/>
        <v>-1543.08</v>
      </c>
    </row>
    <row r="310" spans="1:28" ht="30" x14ac:dyDescent="0.25">
      <c r="A310" s="193" t="s">
        <v>280</v>
      </c>
      <c r="B310" s="51" t="s">
        <v>72</v>
      </c>
      <c r="C310" s="51" t="s">
        <v>73</v>
      </c>
      <c r="D310" s="51" t="s">
        <v>223</v>
      </c>
      <c r="E310" s="51" t="s">
        <v>267</v>
      </c>
      <c r="F310" s="52">
        <v>3.9999999999999996</v>
      </c>
      <c r="G310" s="53">
        <v>2849.9969999999998</v>
      </c>
      <c r="H310" s="52">
        <v>0</v>
      </c>
      <c r="I310" s="53">
        <v>0</v>
      </c>
      <c r="J310" s="121">
        <v>4060231033</v>
      </c>
      <c r="K310" s="52">
        <f t="shared" si="67"/>
        <v>0</v>
      </c>
      <c r="L310" s="52">
        <f t="shared" si="69"/>
        <v>0</v>
      </c>
      <c r="M310" s="52">
        <f t="shared" si="70"/>
        <v>12</v>
      </c>
      <c r="N310" s="52">
        <f t="shared" si="68"/>
        <v>1</v>
      </c>
      <c r="O310" s="52">
        <f t="shared" si="71"/>
        <v>12</v>
      </c>
      <c r="P310" s="52">
        <f t="shared" si="72"/>
        <v>1</v>
      </c>
      <c r="Q310" s="52">
        <f t="shared" si="73"/>
        <v>0</v>
      </c>
      <c r="R310" s="52">
        <f t="shared" si="74"/>
        <v>0</v>
      </c>
      <c r="S310" s="52" t="str">
        <f t="shared" si="75"/>
        <v xml:space="preserve"> </v>
      </c>
      <c r="T310" s="52">
        <v>4.5</v>
      </c>
      <c r="U310" s="53">
        <v>3206.2469999999998</v>
      </c>
      <c r="V310" s="53">
        <v>712.49929999999995</v>
      </c>
      <c r="W310" s="176" t="str">
        <f t="shared" si="76"/>
        <v>NÃO</v>
      </c>
      <c r="X310" s="118">
        <f t="shared" si="77"/>
        <v>2849.9971999999993</v>
      </c>
      <c r="Y310" s="194"/>
      <c r="Z310" s="118">
        <f t="shared" si="78"/>
        <v>2849.9971999999993</v>
      </c>
      <c r="AA310" s="118">
        <f t="shared" si="79"/>
        <v>2849.9971999999993</v>
      </c>
      <c r="AB310" s="118">
        <f t="shared" si="80"/>
        <v>2849.9971999999993</v>
      </c>
    </row>
    <row r="311" spans="1:28" ht="30" x14ac:dyDescent="0.25">
      <c r="A311" s="193" t="s">
        <v>280</v>
      </c>
      <c r="B311" s="51" t="s">
        <v>72</v>
      </c>
      <c r="C311" s="51" t="s">
        <v>73</v>
      </c>
      <c r="D311" s="51" t="s">
        <v>223</v>
      </c>
      <c r="E311" s="51" t="s">
        <v>256</v>
      </c>
      <c r="F311" s="52">
        <v>6.4999999999999991</v>
      </c>
      <c r="G311" s="53">
        <v>10082.434800000001</v>
      </c>
      <c r="H311" s="52">
        <v>1</v>
      </c>
      <c r="I311" s="53">
        <v>436.64</v>
      </c>
      <c r="J311" s="121">
        <v>4060231033</v>
      </c>
      <c r="K311" s="52">
        <f t="shared" si="67"/>
        <v>1</v>
      </c>
      <c r="L311" s="52">
        <f t="shared" si="69"/>
        <v>7.5</v>
      </c>
      <c r="M311" s="52">
        <f t="shared" si="70"/>
        <v>12</v>
      </c>
      <c r="N311" s="52">
        <f t="shared" si="68"/>
        <v>1</v>
      </c>
      <c r="O311" s="52">
        <f t="shared" si="71"/>
        <v>12</v>
      </c>
      <c r="P311" s="52">
        <f t="shared" si="72"/>
        <v>1</v>
      </c>
      <c r="Q311" s="52">
        <f t="shared" si="73"/>
        <v>12</v>
      </c>
      <c r="R311" s="52">
        <f t="shared" si="74"/>
        <v>0</v>
      </c>
      <c r="S311" s="52" t="str">
        <f t="shared" si="75"/>
        <v>não</v>
      </c>
      <c r="T311" s="52">
        <v>7.5</v>
      </c>
      <c r="U311" s="53">
        <v>11633.578799999999</v>
      </c>
      <c r="V311" s="53">
        <v>1551.1438000000001</v>
      </c>
      <c r="W311" s="176" t="str">
        <f t="shared" si="76"/>
        <v>NÃO</v>
      </c>
      <c r="X311" s="118">
        <f t="shared" si="77"/>
        <v>8531.2908999999981</v>
      </c>
      <c r="Y311" s="194" t="str">
        <f t="shared" ref="Y311:Y319" si="82">IF(I311&gt;(H311*V311),"SIM","NÃO")</f>
        <v>NÃO</v>
      </c>
      <c r="Z311" s="118">
        <f t="shared" si="78"/>
        <v>8531.2908999999981</v>
      </c>
      <c r="AA311" s="118">
        <f t="shared" si="79"/>
        <v>8531.2908999999981</v>
      </c>
      <c r="AB311" s="118">
        <f t="shared" si="80"/>
        <v>8531.2908999999981</v>
      </c>
    </row>
    <row r="312" spans="1:28" x14ac:dyDescent="0.25">
      <c r="A312" s="193" t="s">
        <v>280</v>
      </c>
      <c r="B312" s="51" t="s">
        <v>81</v>
      </c>
      <c r="C312" s="51" t="s">
        <v>55</v>
      </c>
      <c r="D312" s="51" t="s">
        <v>192</v>
      </c>
      <c r="E312" s="51" t="s">
        <v>253</v>
      </c>
      <c r="F312" s="52">
        <v>10</v>
      </c>
      <c r="G312" s="53">
        <v>11890.1268</v>
      </c>
      <c r="H312" s="52">
        <v>48</v>
      </c>
      <c r="I312" s="53">
        <v>69704.350000000006</v>
      </c>
      <c r="J312" s="121">
        <v>4060231034</v>
      </c>
      <c r="K312" s="52">
        <f t="shared" si="67"/>
        <v>48</v>
      </c>
      <c r="L312" s="52">
        <f t="shared" si="69"/>
        <v>12</v>
      </c>
      <c r="M312" s="52">
        <f t="shared" si="70"/>
        <v>12</v>
      </c>
      <c r="N312" s="52">
        <f t="shared" si="68"/>
        <v>48</v>
      </c>
      <c r="O312" s="52">
        <f t="shared" si="71"/>
        <v>12</v>
      </c>
      <c r="P312" s="52">
        <f t="shared" si="72"/>
        <v>48</v>
      </c>
      <c r="Q312" s="52">
        <f t="shared" si="73"/>
        <v>12</v>
      </c>
      <c r="R312" s="52">
        <f t="shared" si="74"/>
        <v>0</v>
      </c>
      <c r="S312" s="52" t="str">
        <f t="shared" si="75"/>
        <v>não</v>
      </c>
      <c r="T312" s="52">
        <v>12</v>
      </c>
      <c r="U312" s="53">
        <v>14268.152400000001</v>
      </c>
      <c r="V312" s="53">
        <v>1189.0127</v>
      </c>
      <c r="W312" s="176" t="str">
        <f t="shared" si="76"/>
        <v>SIM</v>
      </c>
      <c r="X312" s="118">
        <f t="shared" si="77"/>
        <v>-2378.0254</v>
      </c>
      <c r="Y312" s="194" t="str">
        <f t="shared" si="82"/>
        <v>SIM</v>
      </c>
      <c r="Z312" s="118">
        <f t="shared" si="78"/>
        <v>-2378.0254</v>
      </c>
      <c r="AA312" s="118">
        <f t="shared" si="79"/>
        <v>-45182.482600000003</v>
      </c>
      <c r="AB312" s="118">
        <f t="shared" si="80"/>
        <v>-45182.482600000003</v>
      </c>
    </row>
    <row r="313" spans="1:28" x14ac:dyDescent="0.25">
      <c r="A313" s="193" t="s">
        <v>280</v>
      </c>
      <c r="B313" s="51" t="s">
        <v>81</v>
      </c>
      <c r="C313" s="51" t="s">
        <v>55</v>
      </c>
      <c r="D313" s="51" t="s">
        <v>192</v>
      </c>
      <c r="E313" s="51" t="s">
        <v>259</v>
      </c>
      <c r="F313" s="52">
        <v>0</v>
      </c>
      <c r="G313" s="53">
        <v>0</v>
      </c>
      <c r="H313" s="52">
        <v>1</v>
      </c>
      <c r="I313" s="53">
        <v>428.64</v>
      </c>
      <c r="J313" s="121">
        <v>4060231034</v>
      </c>
      <c r="K313" s="52">
        <f t="shared" si="67"/>
        <v>0</v>
      </c>
      <c r="L313" s="52">
        <f t="shared" si="69"/>
        <v>0</v>
      </c>
      <c r="M313" s="52">
        <f t="shared" si="70"/>
        <v>12</v>
      </c>
      <c r="N313" s="52">
        <f t="shared" si="68"/>
        <v>48</v>
      </c>
      <c r="O313" s="52">
        <f t="shared" si="71"/>
        <v>0</v>
      </c>
      <c r="P313" s="52">
        <f t="shared" si="72"/>
        <v>0</v>
      </c>
      <c r="Q313" s="52">
        <f t="shared" si="73"/>
        <v>0</v>
      </c>
      <c r="R313" s="52">
        <f t="shared" si="74"/>
        <v>0</v>
      </c>
      <c r="S313" s="52" t="str">
        <f t="shared" si="75"/>
        <v xml:space="preserve"> </v>
      </c>
      <c r="T313" s="52">
        <v>0</v>
      </c>
      <c r="U313" s="53">
        <v>0</v>
      </c>
      <c r="V313" s="53">
        <v>923.35590000000002</v>
      </c>
      <c r="W313" s="176" t="str">
        <f t="shared" si="76"/>
        <v/>
      </c>
      <c r="X313" s="118">
        <f t="shared" si="77"/>
        <v>-923.35590000000002</v>
      </c>
      <c r="Y313" s="194" t="str">
        <f t="shared" si="82"/>
        <v>NÃO</v>
      </c>
      <c r="Z313" s="118">
        <f t="shared" si="78"/>
        <v>-428.64</v>
      </c>
      <c r="AA313" s="118">
        <f t="shared" si="79"/>
        <v>-923.35590000000002</v>
      </c>
      <c r="AB313" s="118">
        <f t="shared" si="80"/>
        <v>-428.64</v>
      </c>
    </row>
    <row r="314" spans="1:28" ht="30" x14ac:dyDescent="0.25">
      <c r="A314" s="193" t="s">
        <v>280</v>
      </c>
      <c r="B314" s="51" t="s">
        <v>81</v>
      </c>
      <c r="C314" s="51" t="s">
        <v>55</v>
      </c>
      <c r="D314" s="51" t="s">
        <v>193</v>
      </c>
      <c r="E314" s="51" t="s">
        <v>253</v>
      </c>
      <c r="F314" s="52">
        <v>11.5</v>
      </c>
      <c r="G314" s="53">
        <v>13673.646000000001</v>
      </c>
      <c r="H314" s="52">
        <v>25</v>
      </c>
      <c r="I314" s="53">
        <v>24346.36</v>
      </c>
      <c r="J314" s="121">
        <v>4060231035</v>
      </c>
      <c r="K314" s="52">
        <f t="shared" si="67"/>
        <v>25</v>
      </c>
      <c r="L314" s="52">
        <f t="shared" si="69"/>
        <v>13.5</v>
      </c>
      <c r="M314" s="52">
        <f t="shared" si="70"/>
        <v>13.5</v>
      </c>
      <c r="N314" s="52">
        <f t="shared" si="68"/>
        <v>25</v>
      </c>
      <c r="O314" s="52">
        <f t="shared" si="71"/>
        <v>13.5</v>
      </c>
      <c r="P314" s="52">
        <f t="shared" si="72"/>
        <v>25</v>
      </c>
      <c r="Q314" s="52">
        <f t="shared" si="73"/>
        <v>14</v>
      </c>
      <c r="R314" s="52">
        <f t="shared" si="74"/>
        <v>0</v>
      </c>
      <c r="S314" s="52" t="str">
        <f t="shared" si="75"/>
        <v>não</v>
      </c>
      <c r="T314" s="52">
        <v>13.5</v>
      </c>
      <c r="U314" s="53">
        <v>16051.6716</v>
      </c>
      <c r="V314" s="53">
        <v>1189.0127</v>
      </c>
      <c r="W314" s="176" t="str">
        <f t="shared" si="76"/>
        <v>SIM</v>
      </c>
      <c r="X314" s="118">
        <f t="shared" si="77"/>
        <v>-2972.5317500000001</v>
      </c>
      <c r="Y314" s="194" t="str">
        <f t="shared" si="82"/>
        <v>NÃO</v>
      </c>
      <c r="Z314" s="118">
        <f t="shared" si="78"/>
        <v>-2434.636</v>
      </c>
      <c r="AA314" s="118">
        <f t="shared" si="79"/>
        <v>-16051.67145</v>
      </c>
      <c r="AB314" s="118">
        <f t="shared" si="80"/>
        <v>-13147.0344</v>
      </c>
    </row>
    <row r="315" spans="1:28" ht="30" x14ac:dyDescent="0.25">
      <c r="A315" s="193" t="s">
        <v>280</v>
      </c>
      <c r="B315" s="51" t="s">
        <v>81</v>
      </c>
      <c r="C315" s="51" t="s">
        <v>82</v>
      </c>
      <c r="D315" s="51" t="s">
        <v>188</v>
      </c>
      <c r="E315" s="51" t="s">
        <v>258</v>
      </c>
      <c r="F315" s="52">
        <v>21.5</v>
      </c>
      <c r="G315" s="53">
        <v>9987.8250000000007</v>
      </c>
      <c r="H315" s="52">
        <v>28</v>
      </c>
      <c r="I315" s="53">
        <v>12253.19</v>
      </c>
      <c r="J315" s="121">
        <v>4060231036</v>
      </c>
      <c r="K315" s="52">
        <f t="shared" si="67"/>
        <v>28</v>
      </c>
      <c r="L315" s="52">
        <f t="shared" si="69"/>
        <v>25.5</v>
      </c>
      <c r="M315" s="52">
        <f t="shared" si="70"/>
        <v>25.5</v>
      </c>
      <c r="N315" s="52">
        <f t="shared" si="68"/>
        <v>28</v>
      </c>
      <c r="O315" s="52">
        <f t="shared" si="71"/>
        <v>25.5</v>
      </c>
      <c r="P315" s="52">
        <f t="shared" si="72"/>
        <v>28</v>
      </c>
      <c r="Q315" s="52">
        <f t="shared" si="73"/>
        <v>26</v>
      </c>
      <c r="R315" s="52">
        <f t="shared" si="74"/>
        <v>0</v>
      </c>
      <c r="S315" s="52" t="str">
        <f t="shared" si="75"/>
        <v>não</v>
      </c>
      <c r="T315" s="52">
        <v>25.5</v>
      </c>
      <c r="U315" s="53">
        <v>11846.025</v>
      </c>
      <c r="V315" s="53">
        <v>464.55</v>
      </c>
      <c r="W315" s="176" t="str">
        <f t="shared" si="76"/>
        <v>SIM</v>
      </c>
      <c r="X315" s="118">
        <f t="shared" si="77"/>
        <v>-2090.4749999999999</v>
      </c>
      <c r="Y315" s="194" t="str">
        <f t="shared" si="82"/>
        <v>NÃO</v>
      </c>
      <c r="Z315" s="118">
        <f t="shared" si="78"/>
        <v>-1969.2626785714285</v>
      </c>
      <c r="AA315" s="118">
        <f t="shared" si="79"/>
        <v>-3019.5750000000003</v>
      </c>
      <c r="AB315" s="118">
        <f t="shared" si="80"/>
        <v>-2844.4905357142857</v>
      </c>
    </row>
    <row r="316" spans="1:28" x14ac:dyDescent="0.25">
      <c r="A316" s="193" t="s">
        <v>280</v>
      </c>
      <c r="B316" s="51" t="s">
        <v>81</v>
      </c>
      <c r="C316" s="51" t="s">
        <v>82</v>
      </c>
      <c r="D316" s="51" t="s">
        <v>188</v>
      </c>
      <c r="E316" s="51" t="s">
        <v>253</v>
      </c>
      <c r="F316" s="52">
        <v>0</v>
      </c>
      <c r="G316" s="53">
        <v>0</v>
      </c>
      <c r="H316" s="52">
        <v>1</v>
      </c>
      <c r="I316" s="53">
        <v>2747</v>
      </c>
      <c r="J316" s="121">
        <v>4060231036</v>
      </c>
      <c r="K316" s="52">
        <f t="shared" si="67"/>
        <v>0</v>
      </c>
      <c r="L316" s="52">
        <f t="shared" si="69"/>
        <v>0</v>
      </c>
      <c r="M316" s="52">
        <f t="shared" si="70"/>
        <v>25.5</v>
      </c>
      <c r="N316" s="52">
        <f t="shared" si="68"/>
        <v>28</v>
      </c>
      <c r="O316" s="52">
        <f t="shared" si="71"/>
        <v>-0.5</v>
      </c>
      <c r="P316" s="52">
        <f t="shared" si="72"/>
        <v>0</v>
      </c>
      <c r="Q316" s="52">
        <f t="shared" si="73"/>
        <v>0</v>
      </c>
      <c r="R316" s="52">
        <f t="shared" si="74"/>
        <v>0</v>
      </c>
      <c r="S316" s="52" t="str">
        <f t="shared" si="75"/>
        <v xml:space="preserve"> </v>
      </c>
      <c r="T316" s="52">
        <v>0</v>
      </c>
      <c r="U316" s="53">
        <v>0</v>
      </c>
      <c r="V316" s="53">
        <v>1189.0127</v>
      </c>
      <c r="W316" s="176" t="str">
        <f t="shared" si="76"/>
        <v/>
      </c>
      <c r="X316" s="118">
        <f t="shared" si="77"/>
        <v>-1189.0127</v>
      </c>
      <c r="Y316" s="194" t="str">
        <f t="shared" si="82"/>
        <v>SIM</v>
      </c>
      <c r="Z316" s="118">
        <f t="shared" si="78"/>
        <v>-1189.0127</v>
      </c>
      <c r="AA316" s="118">
        <f t="shared" si="79"/>
        <v>-1189.0127</v>
      </c>
      <c r="AB316" s="118">
        <f t="shared" si="80"/>
        <v>-1189.0127</v>
      </c>
    </row>
    <row r="317" spans="1:28" x14ac:dyDescent="0.25">
      <c r="A317" s="193" t="s">
        <v>280</v>
      </c>
      <c r="B317" s="51" t="s">
        <v>81</v>
      </c>
      <c r="C317" s="51" t="s">
        <v>55</v>
      </c>
      <c r="D317" s="51" t="s">
        <v>194</v>
      </c>
      <c r="E317" s="51" t="s">
        <v>250</v>
      </c>
      <c r="F317" s="52">
        <v>0</v>
      </c>
      <c r="G317" s="53">
        <v>0</v>
      </c>
      <c r="H317" s="52">
        <v>1</v>
      </c>
      <c r="I317" s="53">
        <v>805.68</v>
      </c>
      <c r="J317" s="121">
        <v>4060231037</v>
      </c>
      <c r="K317" s="52">
        <f t="shared" si="67"/>
        <v>0</v>
      </c>
      <c r="L317" s="52">
        <f t="shared" si="69"/>
        <v>0</v>
      </c>
      <c r="M317" s="52">
        <f t="shared" si="70"/>
        <v>23</v>
      </c>
      <c r="N317" s="52">
        <f t="shared" si="68"/>
        <v>38</v>
      </c>
      <c r="O317" s="52">
        <f t="shared" si="71"/>
        <v>23</v>
      </c>
      <c r="P317" s="52">
        <f t="shared" si="72"/>
        <v>38</v>
      </c>
      <c r="Q317" s="52">
        <f t="shared" si="73"/>
        <v>0</v>
      </c>
      <c r="R317" s="52">
        <f t="shared" si="74"/>
        <v>0</v>
      </c>
      <c r="S317" s="52" t="str">
        <f t="shared" si="75"/>
        <v xml:space="preserve"> </v>
      </c>
      <c r="T317" s="52">
        <v>0</v>
      </c>
      <c r="U317" s="53">
        <v>0</v>
      </c>
      <c r="V317" s="53">
        <v>1549.6860999999999</v>
      </c>
      <c r="W317" s="176" t="str">
        <f t="shared" si="76"/>
        <v/>
      </c>
      <c r="X317" s="118">
        <f t="shared" si="77"/>
        <v>-1549.6860999999999</v>
      </c>
      <c r="Y317" s="194" t="str">
        <f t="shared" si="82"/>
        <v>NÃO</v>
      </c>
      <c r="Z317" s="118">
        <f t="shared" si="78"/>
        <v>-805.68</v>
      </c>
      <c r="AA317" s="118">
        <f t="shared" si="79"/>
        <v>-1549.6860999999999</v>
      </c>
      <c r="AB317" s="118">
        <f t="shared" si="80"/>
        <v>-805.68</v>
      </c>
    </row>
    <row r="318" spans="1:28" x14ac:dyDescent="0.25">
      <c r="A318" s="193" t="s">
        <v>280</v>
      </c>
      <c r="B318" s="51" t="s">
        <v>81</v>
      </c>
      <c r="C318" s="51" t="s">
        <v>55</v>
      </c>
      <c r="D318" s="51" t="s">
        <v>194</v>
      </c>
      <c r="E318" s="51" t="s">
        <v>253</v>
      </c>
      <c r="F318" s="52">
        <v>19.5</v>
      </c>
      <c r="G318" s="53">
        <v>23185.747800000001</v>
      </c>
      <c r="H318" s="52">
        <v>38</v>
      </c>
      <c r="I318" s="53">
        <v>49604.27</v>
      </c>
      <c r="J318" s="121">
        <v>4060231037</v>
      </c>
      <c r="K318" s="52">
        <f t="shared" si="67"/>
        <v>38</v>
      </c>
      <c r="L318" s="52">
        <f t="shared" si="69"/>
        <v>23</v>
      </c>
      <c r="M318" s="52">
        <f t="shared" si="70"/>
        <v>23</v>
      </c>
      <c r="N318" s="52">
        <f t="shared" si="68"/>
        <v>38</v>
      </c>
      <c r="O318" s="52">
        <f t="shared" si="71"/>
        <v>23</v>
      </c>
      <c r="P318" s="52">
        <f t="shared" si="72"/>
        <v>38</v>
      </c>
      <c r="Q318" s="52">
        <f t="shared" si="73"/>
        <v>23</v>
      </c>
      <c r="R318" s="52">
        <f t="shared" si="74"/>
        <v>0</v>
      </c>
      <c r="S318" s="52" t="str">
        <f t="shared" si="75"/>
        <v>não</v>
      </c>
      <c r="T318" s="52">
        <v>23</v>
      </c>
      <c r="U318" s="53">
        <v>27347.292000000001</v>
      </c>
      <c r="V318" s="53">
        <v>1189.0127</v>
      </c>
      <c r="W318" s="176" t="str">
        <f t="shared" si="76"/>
        <v>SIM</v>
      </c>
      <c r="X318" s="118">
        <f t="shared" si="77"/>
        <v>-4161.5444500000003</v>
      </c>
      <c r="Y318" s="194" t="str">
        <f t="shared" si="82"/>
        <v>SIM</v>
      </c>
      <c r="Z318" s="118">
        <f t="shared" si="78"/>
        <v>-4161.5444500000003</v>
      </c>
      <c r="AA318" s="118">
        <f t="shared" si="79"/>
        <v>-21996.734949999998</v>
      </c>
      <c r="AB318" s="118">
        <f t="shared" si="80"/>
        <v>-21996.734949999998</v>
      </c>
    </row>
    <row r="319" spans="1:28" ht="30" x14ac:dyDescent="0.25">
      <c r="A319" s="193" t="s">
        <v>280</v>
      </c>
      <c r="B319" s="51" t="s">
        <v>81</v>
      </c>
      <c r="C319" s="51" t="s">
        <v>82</v>
      </c>
      <c r="D319" s="51" t="s">
        <v>189</v>
      </c>
      <c r="E319" s="51" t="s">
        <v>258</v>
      </c>
      <c r="F319" s="52">
        <v>3.5000000000000004</v>
      </c>
      <c r="G319" s="53">
        <v>1625.925</v>
      </c>
      <c r="H319" s="52">
        <v>4</v>
      </c>
      <c r="I319" s="53">
        <v>1714.56</v>
      </c>
      <c r="J319" s="121">
        <v>4060231038</v>
      </c>
      <c r="K319" s="52">
        <f t="shared" si="67"/>
        <v>4</v>
      </c>
      <c r="L319" s="52">
        <f t="shared" si="69"/>
        <v>3.9999999999999996</v>
      </c>
      <c r="M319" s="52">
        <f t="shared" si="70"/>
        <v>3.9999999999999996</v>
      </c>
      <c r="N319" s="52">
        <f t="shared" si="68"/>
        <v>4</v>
      </c>
      <c r="O319" s="52">
        <f t="shared" si="71"/>
        <v>3.9999999999999996</v>
      </c>
      <c r="P319" s="52">
        <f t="shared" si="72"/>
        <v>4</v>
      </c>
      <c r="Q319" s="52">
        <f t="shared" si="73"/>
        <v>4</v>
      </c>
      <c r="R319" s="52">
        <f t="shared" si="74"/>
        <v>0</v>
      </c>
      <c r="S319" s="52" t="str">
        <f t="shared" si="75"/>
        <v>não</v>
      </c>
      <c r="T319" s="52">
        <v>3.9999999999999996</v>
      </c>
      <c r="U319" s="53">
        <v>1858.2</v>
      </c>
      <c r="V319" s="53">
        <v>464.55</v>
      </c>
      <c r="W319" s="176" t="str">
        <f t="shared" si="76"/>
        <v>NÃO</v>
      </c>
      <c r="X319" s="118">
        <f t="shared" si="77"/>
        <v>-232.27499999999981</v>
      </c>
      <c r="Y319" s="194" t="str">
        <f t="shared" si="82"/>
        <v>NÃO</v>
      </c>
      <c r="Z319" s="118">
        <f t="shared" si="78"/>
        <v>-214.31999999999979</v>
      </c>
      <c r="AA319" s="118">
        <f t="shared" si="79"/>
        <v>-232.27499999999981</v>
      </c>
      <c r="AB319" s="118">
        <f t="shared" si="80"/>
        <v>-214.31999999999979</v>
      </c>
    </row>
    <row r="320" spans="1:28" ht="30" x14ac:dyDescent="0.25">
      <c r="A320" s="193" t="s">
        <v>280</v>
      </c>
      <c r="B320" s="51" t="s">
        <v>81</v>
      </c>
      <c r="C320" s="51" t="s">
        <v>82</v>
      </c>
      <c r="D320" s="51" t="s">
        <v>190</v>
      </c>
      <c r="E320" s="51" t="s">
        <v>258</v>
      </c>
      <c r="F320" s="52">
        <v>5.5</v>
      </c>
      <c r="G320" s="53">
        <v>2555.0250000000001</v>
      </c>
      <c r="H320" s="52">
        <v>0</v>
      </c>
      <c r="I320" s="53">
        <v>0</v>
      </c>
      <c r="J320" s="121">
        <v>4060231039</v>
      </c>
      <c r="K320" s="52">
        <f t="shared" si="67"/>
        <v>0</v>
      </c>
      <c r="L320" s="52">
        <f t="shared" si="69"/>
        <v>0</v>
      </c>
      <c r="M320" s="52">
        <f t="shared" si="70"/>
        <v>6.4999999999999991</v>
      </c>
      <c r="N320" s="52">
        <f t="shared" si="68"/>
        <v>0</v>
      </c>
      <c r="O320" s="52">
        <f t="shared" si="71"/>
        <v>6.4999999999999991</v>
      </c>
      <c r="P320" s="52">
        <f t="shared" si="72"/>
        <v>0</v>
      </c>
      <c r="Q320" s="52">
        <f t="shared" si="73"/>
        <v>0</v>
      </c>
      <c r="R320" s="52">
        <f t="shared" si="74"/>
        <v>0</v>
      </c>
      <c r="S320" s="52" t="str">
        <f t="shared" si="75"/>
        <v xml:space="preserve"> </v>
      </c>
      <c r="T320" s="52">
        <v>6.4999999999999991</v>
      </c>
      <c r="U320" s="53">
        <v>3019.5749999999998</v>
      </c>
      <c r="V320" s="53">
        <v>464.55</v>
      </c>
      <c r="W320" s="176" t="str">
        <f t="shared" si="76"/>
        <v>NÃO</v>
      </c>
      <c r="X320" s="118">
        <f t="shared" si="77"/>
        <v>2555.0250000000001</v>
      </c>
      <c r="Y320" s="194"/>
      <c r="Z320" s="118">
        <f t="shared" si="78"/>
        <v>2555.0250000000001</v>
      </c>
      <c r="AA320" s="118">
        <f t="shared" si="79"/>
        <v>2555.0250000000001</v>
      </c>
      <c r="AB320" s="118">
        <f t="shared" si="80"/>
        <v>2555.0250000000001</v>
      </c>
    </row>
    <row r="321" spans="1:28" x14ac:dyDescent="0.25">
      <c r="A321" s="193" t="s">
        <v>280</v>
      </c>
      <c r="B321" s="51" t="s">
        <v>81</v>
      </c>
      <c r="C321" s="51" t="s">
        <v>82</v>
      </c>
      <c r="D321" s="51" t="s">
        <v>191</v>
      </c>
      <c r="E321" s="51" t="s">
        <v>250</v>
      </c>
      <c r="F321" s="52">
        <v>0</v>
      </c>
      <c r="G321" s="53">
        <v>0</v>
      </c>
      <c r="H321" s="52">
        <v>2</v>
      </c>
      <c r="I321" s="53">
        <v>5467.1</v>
      </c>
      <c r="J321" s="121">
        <v>4060231040</v>
      </c>
      <c r="K321" s="52">
        <f t="shared" si="67"/>
        <v>0</v>
      </c>
      <c r="L321" s="52">
        <f t="shared" si="69"/>
        <v>0</v>
      </c>
      <c r="M321" s="52">
        <f t="shared" si="70"/>
        <v>5.5</v>
      </c>
      <c r="N321" s="52">
        <f t="shared" si="68"/>
        <v>2</v>
      </c>
      <c r="O321" s="52">
        <f t="shared" si="71"/>
        <v>5.5</v>
      </c>
      <c r="P321" s="52">
        <f t="shared" si="72"/>
        <v>2</v>
      </c>
      <c r="Q321" s="52">
        <f t="shared" si="73"/>
        <v>0</v>
      </c>
      <c r="R321" s="52">
        <f t="shared" si="74"/>
        <v>0</v>
      </c>
      <c r="S321" s="52" t="str">
        <f t="shared" si="75"/>
        <v xml:space="preserve"> </v>
      </c>
      <c r="T321" s="52">
        <v>0</v>
      </c>
      <c r="U321" s="53">
        <v>0</v>
      </c>
      <c r="V321" s="53">
        <v>1549.6860999999999</v>
      </c>
      <c r="W321" s="176" t="str">
        <f t="shared" si="76"/>
        <v/>
      </c>
      <c r="X321" s="118">
        <f t="shared" si="77"/>
        <v>-3099.3721999999998</v>
      </c>
      <c r="Y321" s="194" t="str">
        <f t="shared" ref="Y321:Y332" si="83">IF(I321&gt;(H321*V321),"SIM","NÃO")</f>
        <v>SIM</v>
      </c>
      <c r="Z321" s="118">
        <f t="shared" si="78"/>
        <v>-3099.3721999999998</v>
      </c>
      <c r="AA321" s="118">
        <f t="shared" si="79"/>
        <v>-3099.3721999999998</v>
      </c>
      <c r="AB321" s="118">
        <f t="shared" si="80"/>
        <v>-3099.3721999999998</v>
      </c>
    </row>
    <row r="322" spans="1:28" ht="30" x14ac:dyDescent="0.25">
      <c r="A322" s="193" t="s">
        <v>280</v>
      </c>
      <c r="B322" s="51" t="s">
        <v>81</v>
      </c>
      <c r="C322" s="51" t="s">
        <v>82</v>
      </c>
      <c r="D322" s="51" t="s">
        <v>191</v>
      </c>
      <c r="E322" s="51" t="s">
        <v>258</v>
      </c>
      <c r="F322" s="52">
        <v>4.5</v>
      </c>
      <c r="G322" s="53">
        <v>2090.4749999999999</v>
      </c>
      <c r="H322" s="52">
        <v>2</v>
      </c>
      <c r="I322" s="53">
        <v>905.28</v>
      </c>
      <c r="J322" s="121">
        <v>4060231040</v>
      </c>
      <c r="K322" s="52">
        <f t="shared" ref="K322:K385" si="84">IF(F322=0,0,H322)</f>
        <v>2</v>
      </c>
      <c r="L322" s="52">
        <f t="shared" si="69"/>
        <v>5.5</v>
      </c>
      <c r="M322" s="52">
        <f t="shared" si="70"/>
        <v>5.5</v>
      </c>
      <c r="N322" s="52">
        <f t="shared" ref="N322:N385" si="85">SUMIF($J$2:$J$814,J322,$K$2:$K$815)</f>
        <v>2</v>
      </c>
      <c r="O322" s="52">
        <f t="shared" si="71"/>
        <v>5.5</v>
      </c>
      <c r="P322" s="52">
        <f t="shared" si="72"/>
        <v>2</v>
      </c>
      <c r="Q322" s="52">
        <f t="shared" si="73"/>
        <v>6</v>
      </c>
      <c r="R322" s="52">
        <f t="shared" si="74"/>
        <v>0</v>
      </c>
      <c r="S322" s="52" t="str">
        <f t="shared" si="75"/>
        <v>não</v>
      </c>
      <c r="T322" s="52">
        <v>5.5</v>
      </c>
      <c r="U322" s="53">
        <v>2555.0250000000001</v>
      </c>
      <c r="V322" s="53">
        <v>464.55</v>
      </c>
      <c r="W322" s="176" t="str">
        <f t="shared" si="76"/>
        <v>NÃO</v>
      </c>
      <c r="X322" s="118">
        <f t="shared" si="77"/>
        <v>1161.375</v>
      </c>
      <c r="Y322" s="194" t="str">
        <f t="shared" si="83"/>
        <v>NÃO</v>
      </c>
      <c r="Z322" s="118">
        <f t="shared" si="78"/>
        <v>1161.375</v>
      </c>
      <c r="AA322" s="118">
        <f t="shared" si="79"/>
        <v>1161.375</v>
      </c>
      <c r="AB322" s="118">
        <f t="shared" si="80"/>
        <v>1161.375</v>
      </c>
    </row>
    <row r="323" spans="1:28" x14ac:dyDescent="0.25">
      <c r="A323" s="193" t="s">
        <v>280</v>
      </c>
      <c r="B323" s="51" t="s">
        <v>93</v>
      </c>
      <c r="C323" s="51" t="s">
        <v>76</v>
      </c>
      <c r="D323" s="51" t="s">
        <v>227</v>
      </c>
      <c r="E323" s="51" t="s">
        <v>251</v>
      </c>
      <c r="F323" s="52">
        <v>0.99999999999999989</v>
      </c>
      <c r="G323" s="53">
        <v>1500.8532</v>
      </c>
      <c r="H323" s="52">
        <v>1</v>
      </c>
      <c r="I323" s="53">
        <v>2282.85</v>
      </c>
      <c r="J323" s="121">
        <v>4060231041</v>
      </c>
      <c r="K323" s="52">
        <f t="shared" si="84"/>
        <v>1</v>
      </c>
      <c r="L323" s="52">
        <f t="shared" ref="L323:L386" si="86">IF(H323=0,0,T323)</f>
        <v>0.99999999999999989</v>
      </c>
      <c r="M323" s="52">
        <f t="shared" ref="M323:M386" si="87">SUMIF($J$2:$J$814,J323,$T$2:$T$815)</f>
        <v>3.5</v>
      </c>
      <c r="N323" s="52">
        <f t="shared" si="85"/>
        <v>2</v>
      </c>
      <c r="O323" s="52">
        <f t="shared" ref="O323:O386" si="88">IF(J323=J322,O322-Q322,M323)</f>
        <v>3.5</v>
      </c>
      <c r="P323" s="52">
        <f t="shared" ref="P323:P386" si="89">IF(J323=J322,P322-K322,N323)</f>
        <v>2</v>
      </c>
      <c r="Q323" s="52">
        <f t="shared" ref="Q323:Q386" si="90">IF(P323=0,0,ROUND(K323/P323*O323,0))</f>
        <v>2</v>
      </c>
      <c r="R323" s="52">
        <f t="shared" ref="R323:R386" si="91">IF(AND(H323&lt;F323,Q323&lt;H323),1,0)</f>
        <v>0</v>
      </c>
      <c r="S323" s="52" t="str">
        <f t="shared" ref="S323:S386" si="92">IF(Q323=0," ",IF(Q323&lt;F323,"sim","não"))</f>
        <v>não</v>
      </c>
      <c r="T323" s="52">
        <v>0.99999999999999989</v>
      </c>
      <c r="U323" s="53">
        <v>1500.8532</v>
      </c>
      <c r="V323" s="53">
        <v>1500.8532</v>
      </c>
      <c r="W323" s="176" t="str">
        <f t="shared" ref="W323:W386" si="93">IF(F323=0,"",IF(H323&gt;Q323,"SIM","NÃO"))</f>
        <v>NÃO</v>
      </c>
      <c r="X323" s="118">
        <f t="shared" ref="X323:X386" si="94">(F323-IF(W323="SIM",Q323,H323))*V323</f>
        <v>-1.666281779222345E-13</v>
      </c>
      <c r="Y323" s="194" t="str">
        <f t="shared" si="83"/>
        <v>SIM</v>
      </c>
      <c r="Z323" s="118">
        <f t="shared" ref="Z323:Z386" si="95">(F323-IF(W323="SIM",Q323,H323))*IF(Y323="SIM",V323,IF(H323=0,V323,IF((F323-H323)&gt;0,V323,(I323/H323))))</f>
        <v>-1.666281779222345E-13</v>
      </c>
      <c r="AA323" s="118">
        <f t="shared" ref="AA323:AA386" si="96">(F323-H323)*V323</f>
        <v>-1.666281779222345E-13</v>
      </c>
      <c r="AB323" s="118">
        <f t="shared" ref="AB323:AB386" si="97">(F323-H323)*IF(Y323="SIM",V323,IF(H323=0,V323,IF((F323-H323)&gt;0,V323,(I323/H323))))</f>
        <v>-1.666281779222345E-13</v>
      </c>
    </row>
    <row r="324" spans="1:28" x14ac:dyDescent="0.25">
      <c r="A324" s="193" t="s">
        <v>280</v>
      </c>
      <c r="B324" s="51" t="s">
        <v>93</v>
      </c>
      <c r="C324" s="51" t="s">
        <v>76</v>
      </c>
      <c r="D324" s="51" t="s">
        <v>227</v>
      </c>
      <c r="E324" s="51" t="s">
        <v>259</v>
      </c>
      <c r="F324" s="52">
        <v>1.9999999999999998</v>
      </c>
      <c r="G324" s="53">
        <v>1846.7118</v>
      </c>
      <c r="H324" s="52">
        <v>1</v>
      </c>
      <c r="I324" s="53">
        <v>444.64</v>
      </c>
      <c r="J324" s="121">
        <v>4060231041</v>
      </c>
      <c r="K324" s="52">
        <f t="shared" si="84"/>
        <v>1</v>
      </c>
      <c r="L324" s="52">
        <f t="shared" si="86"/>
        <v>2.5</v>
      </c>
      <c r="M324" s="52">
        <f t="shared" si="87"/>
        <v>3.5</v>
      </c>
      <c r="N324" s="52">
        <f t="shared" si="85"/>
        <v>2</v>
      </c>
      <c r="O324" s="52">
        <f t="shared" si="88"/>
        <v>1.5</v>
      </c>
      <c r="P324" s="52">
        <f t="shared" si="89"/>
        <v>1</v>
      </c>
      <c r="Q324" s="52">
        <f t="shared" si="90"/>
        <v>2</v>
      </c>
      <c r="R324" s="52">
        <f t="shared" si="91"/>
        <v>0</v>
      </c>
      <c r="S324" s="52" t="str">
        <f t="shared" si="92"/>
        <v>não</v>
      </c>
      <c r="T324" s="52">
        <v>2.5</v>
      </c>
      <c r="U324" s="53">
        <v>2308.3896</v>
      </c>
      <c r="V324" s="53">
        <v>923.35590000000002</v>
      </c>
      <c r="W324" s="176" t="str">
        <f t="shared" si="93"/>
        <v>NÃO</v>
      </c>
      <c r="X324" s="118">
        <f t="shared" si="94"/>
        <v>923.35589999999979</v>
      </c>
      <c r="Y324" s="194" t="str">
        <f t="shared" si="83"/>
        <v>NÃO</v>
      </c>
      <c r="Z324" s="118">
        <f t="shared" si="95"/>
        <v>923.35589999999979</v>
      </c>
      <c r="AA324" s="118">
        <f t="shared" si="96"/>
        <v>923.35589999999979</v>
      </c>
      <c r="AB324" s="118">
        <f t="shared" si="97"/>
        <v>923.35589999999979</v>
      </c>
    </row>
    <row r="325" spans="1:28" x14ac:dyDescent="0.25">
      <c r="A325" s="193" t="s">
        <v>280</v>
      </c>
      <c r="B325" s="51" t="s">
        <v>93</v>
      </c>
      <c r="C325" s="51" t="s">
        <v>76</v>
      </c>
      <c r="D325" s="51" t="s">
        <v>228</v>
      </c>
      <c r="E325" s="51" t="s">
        <v>251</v>
      </c>
      <c r="F325" s="52">
        <v>0</v>
      </c>
      <c r="G325" s="53">
        <v>0</v>
      </c>
      <c r="H325" s="52">
        <v>1</v>
      </c>
      <c r="I325" s="53">
        <v>1523.67</v>
      </c>
      <c r="J325" s="121">
        <v>4060231042</v>
      </c>
      <c r="K325" s="52">
        <f t="shared" si="84"/>
        <v>0</v>
      </c>
      <c r="L325" s="52">
        <f t="shared" si="86"/>
        <v>0</v>
      </c>
      <c r="M325" s="52">
        <f t="shared" si="87"/>
        <v>7.5</v>
      </c>
      <c r="N325" s="52">
        <f t="shared" si="85"/>
        <v>2</v>
      </c>
      <c r="O325" s="52">
        <f t="shared" si="88"/>
        <v>7.5</v>
      </c>
      <c r="P325" s="52">
        <f t="shared" si="89"/>
        <v>2</v>
      </c>
      <c r="Q325" s="52">
        <f t="shared" si="90"/>
        <v>0</v>
      </c>
      <c r="R325" s="52">
        <f t="shared" si="91"/>
        <v>0</v>
      </c>
      <c r="S325" s="52" t="str">
        <f t="shared" si="92"/>
        <v xml:space="preserve"> </v>
      </c>
      <c r="T325" s="52">
        <v>0</v>
      </c>
      <c r="U325" s="53">
        <v>0</v>
      </c>
      <c r="V325" s="53">
        <v>1500.8532</v>
      </c>
      <c r="W325" s="176" t="str">
        <f t="shared" si="93"/>
        <v/>
      </c>
      <c r="X325" s="118">
        <f t="shared" si="94"/>
        <v>-1500.8532</v>
      </c>
      <c r="Y325" s="194" t="str">
        <f t="shared" si="83"/>
        <v>SIM</v>
      </c>
      <c r="Z325" s="118">
        <f t="shared" si="95"/>
        <v>-1500.8532</v>
      </c>
      <c r="AA325" s="118">
        <f t="shared" si="96"/>
        <v>-1500.8532</v>
      </c>
      <c r="AB325" s="118">
        <f t="shared" si="97"/>
        <v>-1500.8532</v>
      </c>
    </row>
    <row r="326" spans="1:28" x14ac:dyDescent="0.25">
      <c r="A326" s="193" t="s">
        <v>280</v>
      </c>
      <c r="B326" s="51" t="s">
        <v>93</v>
      </c>
      <c r="C326" s="51" t="s">
        <v>76</v>
      </c>
      <c r="D326" s="51" t="s">
        <v>228</v>
      </c>
      <c r="E326" s="51" t="s">
        <v>259</v>
      </c>
      <c r="F326" s="52">
        <v>6.4999999999999991</v>
      </c>
      <c r="G326" s="53">
        <v>6001.8131999999996</v>
      </c>
      <c r="H326" s="52">
        <v>2</v>
      </c>
      <c r="I326" s="53">
        <v>857.28</v>
      </c>
      <c r="J326" s="121">
        <v>4060231042</v>
      </c>
      <c r="K326" s="52">
        <f t="shared" si="84"/>
        <v>2</v>
      </c>
      <c r="L326" s="52">
        <f t="shared" si="86"/>
        <v>7.5</v>
      </c>
      <c r="M326" s="52">
        <f t="shared" si="87"/>
        <v>7.5</v>
      </c>
      <c r="N326" s="52">
        <f t="shared" si="85"/>
        <v>2</v>
      </c>
      <c r="O326" s="52">
        <f t="shared" si="88"/>
        <v>7.5</v>
      </c>
      <c r="P326" s="52">
        <f t="shared" si="89"/>
        <v>2</v>
      </c>
      <c r="Q326" s="52">
        <f t="shared" si="90"/>
        <v>8</v>
      </c>
      <c r="R326" s="52">
        <f t="shared" si="91"/>
        <v>0</v>
      </c>
      <c r="S326" s="52" t="str">
        <f t="shared" si="92"/>
        <v>não</v>
      </c>
      <c r="T326" s="52">
        <v>7.5</v>
      </c>
      <c r="U326" s="53">
        <v>6925.1693999999998</v>
      </c>
      <c r="V326" s="53">
        <v>923.35590000000002</v>
      </c>
      <c r="W326" s="176" t="str">
        <f t="shared" si="93"/>
        <v>NÃO</v>
      </c>
      <c r="X326" s="118">
        <f t="shared" si="94"/>
        <v>4155.1015499999994</v>
      </c>
      <c r="Y326" s="194" t="str">
        <f t="shared" si="83"/>
        <v>NÃO</v>
      </c>
      <c r="Z326" s="118">
        <f t="shared" si="95"/>
        <v>4155.1015499999994</v>
      </c>
      <c r="AA326" s="118">
        <f t="shared" si="96"/>
        <v>4155.1015499999994</v>
      </c>
      <c r="AB326" s="118">
        <f t="shared" si="97"/>
        <v>4155.1015499999994</v>
      </c>
    </row>
    <row r="327" spans="1:28" ht="30" x14ac:dyDescent="0.25">
      <c r="A327" s="193" t="s">
        <v>280</v>
      </c>
      <c r="B327" s="51" t="s">
        <v>93</v>
      </c>
      <c r="C327" s="51" t="s">
        <v>43</v>
      </c>
      <c r="D327" s="51" t="s">
        <v>224</v>
      </c>
      <c r="E327" s="51" t="s">
        <v>251</v>
      </c>
      <c r="F327" s="52">
        <v>33.5</v>
      </c>
      <c r="G327" s="53">
        <v>50278.582199999997</v>
      </c>
      <c r="H327" s="52">
        <v>19</v>
      </c>
      <c r="I327" s="53">
        <v>27164.41</v>
      </c>
      <c r="J327" s="121">
        <v>4060231043</v>
      </c>
      <c r="K327" s="52">
        <f t="shared" si="84"/>
        <v>19</v>
      </c>
      <c r="L327" s="52">
        <f t="shared" si="86"/>
        <v>39.5</v>
      </c>
      <c r="M327" s="52">
        <f t="shared" si="87"/>
        <v>39.5</v>
      </c>
      <c r="N327" s="52">
        <f t="shared" si="85"/>
        <v>19</v>
      </c>
      <c r="O327" s="52">
        <f t="shared" si="88"/>
        <v>39.5</v>
      </c>
      <c r="P327" s="52">
        <f t="shared" si="89"/>
        <v>19</v>
      </c>
      <c r="Q327" s="52">
        <f t="shared" si="90"/>
        <v>40</v>
      </c>
      <c r="R327" s="52">
        <f t="shared" si="91"/>
        <v>0</v>
      </c>
      <c r="S327" s="52" t="str">
        <f t="shared" si="92"/>
        <v>não</v>
      </c>
      <c r="T327" s="52">
        <v>39.5</v>
      </c>
      <c r="U327" s="53">
        <v>59283.701399999998</v>
      </c>
      <c r="V327" s="53">
        <v>1500.8532</v>
      </c>
      <c r="W327" s="176" t="str">
        <f t="shared" si="93"/>
        <v>NÃO</v>
      </c>
      <c r="X327" s="118">
        <f t="shared" si="94"/>
        <v>21762.3714</v>
      </c>
      <c r="Y327" s="194" t="str">
        <f t="shared" si="83"/>
        <v>NÃO</v>
      </c>
      <c r="Z327" s="118">
        <f t="shared" si="95"/>
        <v>21762.3714</v>
      </c>
      <c r="AA327" s="118">
        <f t="shared" si="96"/>
        <v>21762.3714</v>
      </c>
      <c r="AB327" s="118">
        <f t="shared" si="97"/>
        <v>21762.3714</v>
      </c>
    </row>
    <row r="328" spans="1:28" ht="30" x14ac:dyDescent="0.25">
      <c r="A328" s="193" t="s">
        <v>280</v>
      </c>
      <c r="B328" s="51" t="s">
        <v>93</v>
      </c>
      <c r="C328" s="51" t="s">
        <v>43</v>
      </c>
      <c r="D328" s="51" t="s">
        <v>224</v>
      </c>
      <c r="E328" s="51" t="s">
        <v>256</v>
      </c>
      <c r="F328" s="52">
        <v>0</v>
      </c>
      <c r="G328" s="53">
        <v>0</v>
      </c>
      <c r="H328" s="52">
        <v>2</v>
      </c>
      <c r="I328" s="53">
        <v>6265.49</v>
      </c>
      <c r="J328" s="121">
        <v>4060231043</v>
      </c>
      <c r="K328" s="52">
        <f t="shared" si="84"/>
        <v>0</v>
      </c>
      <c r="L328" s="52">
        <f t="shared" si="86"/>
        <v>0</v>
      </c>
      <c r="M328" s="52">
        <f t="shared" si="87"/>
        <v>39.5</v>
      </c>
      <c r="N328" s="52">
        <f t="shared" si="85"/>
        <v>19</v>
      </c>
      <c r="O328" s="52">
        <f t="shared" si="88"/>
        <v>-0.5</v>
      </c>
      <c r="P328" s="52">
        <f t="shared" si="89"/>
        <v>0</v>
      </c>
      <c r="Q328" s="52">
        <f t="shared" si="90"/>
        <v>0</v>
      </c>
      <c r="R328" s="52">
        <f t="shared" si="91"/>
        <v>0</v>
      </c>
      <c r="S328" s="52" t="str">
        <f t="shared" si="92"/>
        <v xml:space="preserve"> </v>
      </c>
      <c r="T328" s="52">
        <v>0</v>
      </c>
      <c r="U328" s="53">
        <v>0</v>
      </c>
      <c r="V328" s="53">
        <v>1551.1438000000001</v>
      </c>
      <c r="W328" s="176" t="str">
        <f t="shared" si="93"/>
        <v/>
      </c>
      <c r="X328" s="118">
        <f t="shared" si="94"/>
        <v>-3102.2876000000001</v>
      </c>
      <c r="Y328" s="194" t="str">
        <f t="shared" si="83"/>
        <v>SIM</v>
      </c>
      <c r="Z328" s="118">
        <f t="shared" si="95"/>
        <v>-3102.2876000000001</v>
      </c>
      <c r="AA328" s="118">
        <f t="shared" si="96"/>
        <v>-3102.2876000000001</v>
      </c>
      <c r="AB328" s="118">
        <f t="shared" si="97"/>
        <v>-3102.2876000000001</v>
      </c>
    </row>
    <row r="329" spans="1:28" x14ac:dyDescent="0.25">
      <c r="A329" s="193" t="s">
        <v>280</v>
      </c>
      <c r="B329" s="51" t="s">
        <v>93</v>
      </c>
      <c r="C329" s="51" t="s">
        <v>76</v>
      </c>
      <c r="D329" s="51" t="s">
        <v>229</v>
      </c>
      <c r="E329" s="51" t="s">
        <v>251</v>
      </c>
      <c r="F329" s="52">
        <v>1.5</v>
      </c>
      <c r="G329" s="53">
        <v>2251.2797999999998</v>
      </c>
      <c r="H329" s="52">
        <v>1</v>
      </c>
      <c r="I329" s="53">
        <v>1574.72</v>
      </c>
      <c r="J329" s="121">
        <v>4060231044</v>
      </c>
      <c r="K329" s="52">
        <f t="shared" si="84"/>
        <v>1</v>
      </c>
      <c r="L329" s="52">
        <f t="shared" si="86"/>
        <v>1.9999999999999998</v>
      </c>
      <c r="M329" s="52">
        <f t="shared" si="87"/>
        <v>10.5</v>
      </c>
      <c r="N329" s="52">
        <f t="shared" si="85"/>
        <v>3</v>
      </c>
      <c r="O329" s="52">
        <f t="shared" si="88"/>
        <v>10.5</v>
      </c>
      <c r="P329" s="52">
        <f t="shared" si="89"/>
        <v>3</v>
      </c>
      <c r="Q329" s="52">
        <f t="shared" si="90"/>
        <v>4</v>
      </c>
      <c r="R329" s="52">
        <f t="shared" si="91"/>
        <v>0</v>
      </c>
      <c r="S329" s="52" t="str">
        <f t="shared" si="92"/>
        <v>não</v>
      </c>
      <c r="T329" s="52">
        <v>1.9999999999999998</v>
      </c>
      <c r="U329" s="53">
        <v>3001.7064</v>
      </c>
      <c r="V329" s="53">
        <v>1500.8532</v>
      </c>
      <c r="W329" s="176" t="str">
        <f t="shared" si="93"/>
        <v>NÃO</v>
      </c>
      <c r="X329" s="118">
        <f t="shared" si="94"/>
        <v>750.42660000000001</v>
      </c>
      <c r="Y329" s="194" t="str">
        <f t="shared" si="83"/>
        <v>SIM</v>
      </c>
      <c r="Z329" s="118">
        <f t="shared" si="95"/>
        <v>750.42660000000001</v>
      </c>
      <c r="AA329" s="118">
        <f t="shared" si="96"/>
        <v>750.42660000000001</v>
      </c>
      <c r="AB329" s="118">
        <f t="shared" si="97"/>
        <v>750.42660000000001</v>
      </c>
    </row>
    <row r="330" spans="1:28" x14ac:dyDescent="0.25">
      <c r="A330" s="193" t="s">
        <v>280</v>
      </c>
      <c r="B330" s="51" t="s">
        <v>93</v>
      </c>
      <c r="C330" s="51" t="s">
        <v>76</v>
      </c>
      <c r="D330" s="51" t="s">
        <v>229</v>
      </c>
      <c r="E330" s="51" t="s">
        <v>259</v>
      </c>
      <c r="F330" s="52">
        <v>7.5</v>
      </c>
      <c r="G330" s="53">
        <v>6925.1693999999998</v>
      </c>
      <c r="H330" s="52">
        <v>2</v>
      </c>
      <c r="I330" s="53">
        <v>897.68</v>
      </c>
      <c r="J330" s="121">
        <v>4060231044</v>
      </c>
      <c r="K330" s="52">
        <f t="shared" si="84"/>
        <v>2</v>
      </c>
      <c r="L330" s="52">
        <f t="shared" si="86"/>
        <v>8.5</v>
      </c>
      <c r="M330" s="52">
        <f t="shared" si="87"/>
        <v>10.5</v>
      </c>
      <c r="N330" s="52">
        <f t="shared" si="85"/>
        <v>3</v>
      </c>
      <c r="O330" s="52">
        <f t="shared" si="88"/>
        <v>6.5</v>
      </c>
      <c r="P330" s="52">
        <f t="shared" si="89"/>
        <v>2</v>
      </c>
      <c r="Q330" s="52">
        <f t="shared" si="90"/>
        <v>7</v>
      </c>
      <c r="R330" s="52">
        <f t="shared" si="91"/>
        <v>0</v>
      </c>
      <c r="S330" s="52" t="str">
        <f t="shared" si="92"/>
        <v>sim</v>
      </c>
      <c r="T330" s="52">
        <v>8.5</v>
      </c>
      <c r="U330" s="53">
        <v>7848.5249999999996</v>
      </c>
      <c r="V330" s="53">
        <v>923.35590000000002</v>
      </c>
      <c r="W330" s="176" t="str">
        <f t="shared" si="93"/>
        <v>NÃO</v>
      </c>
      <c r="X330" s="118">
        <f t="shared" si="94"/>
        <v>5078.4574499999999</v>
      </c>
      <c r="Y330" s="194" t="str">
        <f t="shared" si="83"/>
        <v>NÃO</v>
      </c>
      <c r="Z330" s="118">
        <f t="shared" si="95"/>
        <v>5078.4574499999999</v>
      </c>
      <c r="AA330" s="118">
        <f t="shared" si="96"/>
        <v>5078.4574499999999</v>
      </c>
      <c r="AB330" s="118">
        <f t="shared" si="97"/>
        <v>5078.4574499999999</v>
      </c>
    </row>
    <row r="331" spans="1:28" x14ac:dyDescent="0.25">
      <c r="A331" s="193" t="s">
        <v>280</v>
      </c>
      <c r="B331" s="51" t="s">
        <v>93</v>
      </c>
      <c r="C331" s="51" t="s">
        <v>76</v>
      </c>
      <c r="D331" s="51" t="s">
        <v>230</v>
      </c>
      <c r="E331" s="51" t="s">
        <v>259</v>
      </c>
      <c r="F331" s="52">
        <v>8.5</v>
      </c>
      <c r="G331" s="53">
        <v>7848.5249999999996</v>
      </c>
      <c r="H331" s="52">
        <v>4</v>
      </c>
      <c r="I331" s="53">
        <v>4720.6400000000003</v>
      </c>
      <c r="J331" s="121">
        <v>4060231045</v>
      </c>
      <c r="K331" s="52">
        <f t="shared" si="84"/>
        <v>4</v>
      </c>
      <c r="L331" s="52">
        <f t="shared" si="86"/>
        <v>10</v>
      </c>
      <c r="M331" s="52">
        <f t="shared" si="87"/>
        <v>10</v>
      </c>
      <c r="N331" s="52">
        <f t="shared" si="85"/>
        <v>4</v>
      </c>
      <c r="O331" s="52">
        <f t="shared" si="88"/>
        <v>10</v>
      </c>
      <c r="P331" s="52">
        <f t="shared" si="89"/>
        <v>4</v>
      </c>
      <c r="Q331" s="52">
        <f t="shared" si="90"/>
        <v>10</v>
      </c>
      <c r="R331" s="52">
        <f t="shared" si="91"/>
        <v>0</v>
      </c>
      <c r="S331" s="52" t="str">
        <f t="shared" si="92"/>
        <v>não</v>
      </c>
      <c r="T331" s="52">
        <v>10</v>
      </c>
      <c r="U331" s="53">
        <v>9233.5589999999993</v>
      </c>
      <c r="V331" s="53">
        <v>923.35590000000002</v>
      </c>
      <c r="W331" s="176" t="str">
        <f t="shared" si="93"/>
        <v>NÃO</v>
      </c>
      <c r="X331" s="118">
        <f t="shared" si="94"/>
        <v>4155.1015500000003</v>
      </c>
      <c r="Y331" s="194" t="str">
        <f t="shared" si="83"/>
        <v>SIM</v>
      </c>
      <c r="Z331" s="118">
        <f t="shared" si="95"/>
        <v>4155.1015500000003</v>
      </c>
      <c r="AA331" s="118">
        <f t="shared" si="96"/>
        <v>4155.1015500000003</v>
      </c>
      <c r="AB331" s="118">
        <f t="shared" si="97"/>
        <v>4155.1015500000003</v>
      </c>
    </row>
    <row r="332" spans="1:28" x14ac:dyDescent="0.25">
      <c r="A332" s="193" t="s">
        <v>280</v>
      </c>
      <c r="B332" s="51" t="s">
        <v>93</v>
      </c>
      <c r="C332" s="51" t="s">
        <v>43</v>
      </c>
      <c r="D332" s="51" t="s">
        <v>225</v>
      </c>
      <c r="E332" s="51" t="s">
        <v>251</v>
      </c>
      <c r="F332" s="52">
        <v>2.5</v>
      </c>
      <c r="G332" s="53">
        <v>3752.1329999999998</v>
      </c>
      <c r="H332" s="52">
        <v>1</v>
      </c>
      <c r="I332" s="53">
        <v>552.09</v>
      </c>
      <c r="J332" s="121">
        <v>4060231046</v>
      </c>
      <c r="K332" s="52">
        <f t="shared" si="84"/>
        <v>1</v>
      </c>
      <c r="L332" s="52">
        <f t="shared" si="86"/>
        <v>3</v>
      </c>
      <c r="M332" s="52">
        <f t="shared" si="87"/>
        <v>3</v>
      </c>
      <c r="N332" s="52">
        <f t="shared" si="85"/>
        <v>1</v>
      </c>
      <c r="O332" s="52">
        <f t="shared" si="88"/>
        <v>3</v>
      </c>
      <c r="P332" s="52">
        <f t="shared" si="89"/>
        <v>1</v>
      </c>
      <c r="Q332" s="52">
        <f t="shared" si="90"/>
        <v>3</v>
      </c>
      <c r="R332" s="52">
        <f t="shared" si="91"/>
        <v>0</v>
      </c>
      <c r="S332" s="52" t="str">
        <f t="shared" si="92"/>
        <v>não</v>
      </c>
      <c r="T332" s="52">
        <v>3</v>
      </c>
      <c r="U332" s="53">
        <v>4502.5595999999996</v>
      </c>
      <c r="V332" s="53">
        <v>1500.8532</v>
      </c>
      <c r="W332" s="176" t="str">
        <f t="shared" si="93"/>
        <v>NÃO</v>
      </c>
      <c r="X332" s="118">
        <f t="shared" si="94"/>
        <v>2251.2798000000003</v>
      </c>
      <c r="Y332" s="194" t="str">
        <f t="shared" si="83"/>
        <v>NÃO</v>
      </c>
      <c r="Z332" s="118">
        <f t="shared" si="95"/>
        <v>2251.2798000000003</v>
      </c>
      <c r="AA332" s="118">
        <f t="shared" si="96"/>
        <v>2251.2798000000003</v>
      </c>
      <c r="AB332" s="118">
        <f t="shared" si="97"/>
        <v>2251.2798000000003</v>
      </c>
    </row>
    <row r="333" spans="1:28" ht="30" x14ac:dyDescent="0.25">
      <c r="A333" s="193" t="s">
        <v>280</v>
      </c>
      <c r="B333" s="51" t="s">
        <v>93</v>
      </c>
      <c r="C333" s="51" t="s">
        <v>43</v>
      </c>
      <c r="D333" s="51" t="s">
        <v>226</v>
      </c>
      <c r="E333" s="51" t="s">
        <v>251</v>
      </c>
      <c r="F333" s="52">
        <v>3.5000000000000004</v>
      </c>
      <c r="G333" s="53">
        <v>5252.9862000000003</v>
      </c>
      <c r="H333" s="52">
        <v>0</v>
      </c>
      <c r="I333" s="53">
        <v>0</v>
      </c>
      <c r="J333" s="121">
        <v>4060231047</v>
      </c>
      <c r="K333" s="52">
        <f t="shared" si="84"/>
        <v>0</v>
      </c>
      <c r="L333" s="52">
        <f t="shared" si="86"/>
        <v>0</v>
      </c>
      <c r="M333" s="52">
        <f t="shared" si="87"/>
        <v>4.5</v>
      </c>
      <c r="N333" s="52">
        <f t="shared" si="85"/>
        <v>0</v>
      </c>
      <c r="O333" s="52">
        <f t="shared" si="88"/>
        <v>4.5</v>
      </c>
      <c r="P333" s="52">
        <f t="shared" si="89"/>
        <v>0</v>
      </c>
      <c r="Q333" s="52">
        <f t="shared" si="90"/>
        <v>0</v>
      </c>
      <c r="R333" s="52">
        <f t="shared" si="91"/>
        <v>0</v>
      </c>
      <c r="S333" s="52" t="str">
        <f t="shared" si="92"/>
        <v xml:space="preserve"> </v>
      </c>
      <c r="T333" s="52">
        <v>4.5</v>
      </c>
      <c r="U333" s="53">
        <v>6753.8393999999998</v>
      </c>
      <c r="V333" s="53">
        <v>1500.8532</v>
      </c>
      <c r="W333" s="176" t="str">
        <f t="shared" si="93"/>
        <v>NÃO</v>
      </c>
      <c r="X333" s="118">
        <f t="shared" si="94"/>
        <v>5252.9862000000003</v>
      </c>
      <c r="Y333" s="194"/>
      <c r="Z333" s="118">
        <f t="shared" si="95"/>
        <v>5252.9862000000003</v>
      </c>
      <c r="AA333" s="118">
        <f t="shared" si="96"/>
        <v>5252.9862000000003</v>
      </c>
      <c r="AB333" s="118">
        <f t="shared" si="97"/>
        <v>5252.9862000000003</v>
      </c>
    </row>
    <row r="334" spans="1:28" x14ac:dyDescent="0.25">
      <c r="A334" s="193" t="s">
        <v>280</v>
      </c>
      <c r="B334" s="51" t="s">
        <v>93</v>
      </c>
      <c r="C334" s="51" t="s">
        <v>76</v>
      </c>
      <c r="D334" s="51" t="s">
        <v>231</v>
      </c>
      <c r="E334" s="51" t="s">
        <v>250</v>
      </c>
      <c r="F334" s="52">
        <v>0</v>
      </c>
      <c r="G334" s="53">
        <v>0</v>
      </c>
      <c r="H334" s="52">
        <v>1</v>
      </c>
      <c r="I334" s="53">
        <v>1924.21</v>
      </c>
      <c r="J334" s="121">
        <v>4060231048</v>
      </c>
      <c r="K334" s="52">
        <f t="shared" si="84"/>
        <v>0</v>
      </c>
      <c r="L334" s="52">
        <f t="shared" si="86"/>
        <v>0</v>
      </c>
      <c r="M334" s="52">
        <f t="shared" si="87"/>
        <v>18</v>
      </c>
      <c r="N334" s="52">
        <f t="shared" si="85"/>
        <v>2</v>
      </c>
      <c r="O334" s="52">
        <f t="shared" si="88"/>
        <v>18</v>
      </c>
      <c r="P334" s="52">
        <f t="shared" si="89"/>
        <v>2</v>
      </c>
      <c r="Q334" s="52">
        <f t="shared" si="90"/>
        <v>0</v>
      </c>
      <c r="R334" s="52">
        <f t="shared" si="91"/>
        <v>0</v>
      </c>
      <c r="S334" s="52" t="str">
        <f t="shared" si="92"/>
        <v xml:space="preserve"> </v>
      </c>
      <c r="T334" s="52">
        <v>0</v>
      </c>
      <c r="U334" s="53">
        <v>0</v>
      </c>
      <c r="V334" s="53">
        <v>1549.6860999999999</v>
      </c>
      <c r="W334" s="176" t="str">
        <f t="shared" si="93"/>
        <v/>
      </c>
      <c r="X334" s="118">
        <f t="shared" si="94"/>
        <v>-1549.6860999999999</v>
      </c>
      <c r="Y334" s="194" t="str">
        <f t="shared" ref="Y334:Y348" si="98">IF(I334&gt;(H334*V334),"SIM","NÃO")</f>
        <v>SIM</v>
      </c>
      <c r="Z334" s="118">
        <f t="shared" si="95"/>
        <v>-1549.6860999999999</v>
      </c>
      <c r="AA334" s="118">
        <f t="shared" si="96"/>
        <v>-1549.6860999999999</v>
      </c>
      <c r="AB334" s="118">
        <f t="shared" si="97"/>
        <v>-1549.6860999999999</v>
      </c>
    </row>
    <row r="335" spans="1:28" x14ac:dyDescent="0.25">
      <c r="A335" s="193" t="s">
        <v>280</v>
      </c>
      <c r="B335" s="51" t="s">
        <v>93</v>
      </c>
      <c r="C335" s="51" t="s">
        <v>76</v>
      </c>
      <c r="D335" s="51" t="s">
        <v>231</v>
      </c>
      <c r="E335" s="51" t="s">
        <v>251</v>
      </c>
      <c r="F335" s="52">
        <v>7.5</v>
      </c>
      <c r="G335" s="53">
        <v>11256.398999999999</v>
      </c>
      <c r="H335" s="52">
        <v>1</v>
      </c>
      <c r="I335" s="53">
        <v>3910.79</v>
      </c>
      <c r="J335" s="121">
        <v>4060231048</v>
      </c>
      <c r="K335" s="52">
        <f t="shared" si="84"/>
        <v>1</v>
      </c>
      <c r="L335" s="52">
        <f t="shared" si="86"/>
        <v>9</v>
      </c>
      <c r="M335" s="52">
        <f t="shared" si="87"/>
        <v>18</v>
      </c>
      <c r="N335" s="52">
        <f t="shared" si="85"/>
        <v>2</v>
      </c>
      <c r="O335" s="52">
        <f t="shared" si="88"/>
        <v>18</v>
      </c>
      <c r="P335" s="52">
        <f t="shared" si="89"/>
        <v>2</v>
      </c>
      <c r="Q335" s="52">
        <f t="shared" si="90"/>
        <v>9</v>
      </c>
      <c r="R335" s="52">
        <f t="shared" si="91"/>
        <v>0</v>
      </c>
      <c r="S335" s="52" t="str">
        <f t="shared" si="92"/>
        <v>não</v>
      </c>
      <c r="T335" s="52">
        <v>9</v>
      </c>
      <c r="U335" s="53">
        <v>13507.6788</v>
      </c>
      <c r="V335" s="53">
        <v>1500.8532</v>
      </c>
      <c r="W335" s="176" t="str">
        <f t="shared" si="93"/>
        <v>NÃO</v>
      </c>
      <c r="X335" s="118">
        <f t="shared" si="94"/>
        <v>9755.5457999999999</v>
      </c>
      <c r="Y335" s="194" t="str">
        <f t="shared" si="98"/>
        <v>SIM</v>
      </c>
      <c r="Z335" s="118">
        <f t="shared" si="95"/>
        <v>9755.5457999999999</v>
      </c>
      <c r="AA335" s="118">
        <f t="shared" si="96"/>
        <v>9755.5457999999999</v>
      </c>
      <c r="AB335" s="118">
        <f t="shared" si="97"/>
        <v>9755.5457999999999</v>
      </c>
    </row>
    <row r="336" spans="1:28" x14ac:dyDescent="0.25">
      <c r="A336" s="193" t="s">
        <v>280</v>
      </c>
      <c r="B336" s="51" t="s">
        <v>93</v>
      </c>
      <c r="C336" s="51" t="s">
        <v>76</v>
      </c>
      <c r="D336" s="51" t="s">
        <v>231</v>
      </c>
      <c r="E336" s="51" t="s">
        <v>259</v>
      </c>
      <c r="F336" s="52">
        <v>7.5</v>
      </c>
      <c r="G336" s="53">
        <v>6925.1693999999998</v>
      </c>
      <c r="H336" s="52">
        <v>1</v>
      </c>
      <c r="I336" s="53">
        <v>428.64</v>
      </c>
      <c r="J336" s="121">
        <v>4060231048</v>
      </c>
      <c r="K336" s="52">
        <f t="shared" si="84"/>
        <v>1</v>
      </c>
      <c r="L336" s="52">
        <f t="shared" si="86"/>
        <v>9</v>
      </c>
      <c r="M336" s="52">
        <f t="shared" si="87"/>
        <v>18</v>
      </c>
      <c r="N336" s="52">
        <f t="shared" si="85"/>
        <v>2</v>
      </c>
      <c r="O336" s="52">
        <f t="shared" si="88"/>
        <v>9</v>
      </c>
      <c r="P336" s="52">
        <f t="shared" si="89"/>
        <v>1</v>
      </c>
      <c r="Q336" s="52">
        <f t="shared" si="90"/>
        <v>9</v>
      </c>
      <c r="R336" s="52">
        <f t="shared" si="91"/>
        <v>0</v>
      </c>
      <c r="S336" s="52" t="str">
        <f t="shared" si="92"/>
        <v>não</v>
      </c>
      <c r="T336" s="52">
        <v>9</v>
      </c>
      <c r="U336" s="53">
        <v>8310.2034000000003</v>
      </c>
      <c r="V336" s="53">
        <v>923.35590000000002</v>
      </c>
      <c r="W336" s="176" t="str">
        <f t="shared" si="93"/>
        <v>NÃO</v>
      </c>
      <c r="X336" s="118">
        <f t="shared" si="94"/>
        <v>6001.8133500000004</v>
      </c>
      <c r="Y336" s="194" t="str">
        <f t="shared" si="98"/>
        <v>NÃO</v>
      </c>
      <c r="Z336" s="118">
        <f t="shared" si="95"/>
        <v>6001.8133500000004</v>
      </c>
      <c r="AA336" s="118">
        <f t="shared" si="96"/>
        <v>6001.8133500000004</v>
      </c>
      <c r="AB336" s="118">
        <f t="shared" si="97"/>
        <v>6001.8133500000004</v>
      </c>
    </row>
    <row r="337" spans="1:28" ht="30" x14ac:dyDescent="0.25">
      <c r="A337" s="193" t="s">
        <v>280</v>
      </c>
      <c r="B337" s="51" t="s">
        <v>105</v>
      </c>
      <c r="C337" s="51" t="s">
        <v>69</v>
      </c>
      <c r="D337" s="51" t="s">
        <v>209</v>
      </c>
      <c r="E337" s="51" t="s">
        <v>250</v>
      </c>
      <c r="F337" s="52">
        <v>0</v>
      </c>
      <c r="G337" s="53">
        <v>0</v>
      </c>
      <c r="H337" s="52">
        <v>1</v>
      </c>
      <c r="I337" s="53">
        <v>492.76</v>
      </c>
      <c r="J337" s="121">
        <v>4060231049</v>
      </c>
      <c r="K337" s="52">
        <f t="shared" si="84"/>
        <v>0</v>
      </c>
      <c r="L337" s="52">
        <f t="shared" si="86"/>
        <v>0</v>
      </c>
      <c r="M337" s="52">
        <f t="shared" si="87"/>
        <v>14.499999999999998</v>
      </c>
      <c r="N337" s="52">
        <f t="shared" si="85"/>
        <v>3</v>
      </c>
      <c r="O337" s="52">
        <f t="shared" si="88"/>
        <v>14.499999999999998</v>
      </c>
      <c r="P337" s="52">
        <f t="shared" si="89"/>
        <v>3</v>
      </c>
      <c r="Q337" s="52">
        <f t="shared" si="90"/>
        <v>0</v>
      </c>
      <c r="R337" s="52">
        <f t="shared" si="91"/>
        <v>0</v>
      </c>
      <c r="S337" s="52" t="str">
        <f t="shared" si="92"/>
        <v xml:space="preserve"> </v>
      </c>
      <c r="T337" s="52">
        <v>0</v>
      </c>
      <c r="U337" s="53">
        <v>0</v>
      </c>
      <c r="V337" s="53">
        <v>1549.6860999999999</v>
      </c>
      <c r="W337" s="176" t="str">
        <f t="shared" si="93"/>
        <v/>
      </c>
      <c r="X337" s="118">
        <f t="shared" si="94"/>
        <v>-1549.6860999999999</v>
      </c>
      <c r="Y337" s="194" t="str">
        <f t="shared" si="98"/>
        <v>NÃO</v>
      </c>
      <c r="Z337" s="118">
        <f t="shared" si="95"/>
        <v>-492.76</v>
      </c>
      <c r="AA337" s="118">
        <f t="shared" si="96"/>
        <v>-1549.6860999999999</v>
      </c>
      <c r="AB337" s="118">
        <f t="shared" si="97"/>
        <v>-492.76</v>
      </c>
    </row>
    <row r="338" spans="1:28" ht="30" x14ac:dyDescent="0.25">
      <c r="A338" s="193" t="s">
        <v>280</v>
      </c>
      <c r="B338" s="51" t="s">
        <v>105</v>
      </c>
      <c r="C338" s="51" t="s">
        <v>69</v>
      </c>
      <c r="D338" s="51" t="s">
        <v>209</v>
      </c>
      <c r="E338" s="51" t="s">
        <v>261</v>
      </c>
      <c r="F338" s="52">
        <v>12.500000000000002</v>
      </c>
      <c r="G338" s="53">
        <v>20689.159800000001</v>
      </c>
      <c r="H338" s="52">
        <v>3</v>
      </c>
      <c r="I338" s="53">
        <v>4940.7700000000004</v>
      </c>
      <c r="J338" s="121">
        <v>4060231049</v>
      </c>
      <c r="K338" s="52">
        <f t="shared" si="84"/>
        <v>3</v>
      </c>
      <c r="L338" s="52">
        <f t="shared" si="86"/>
        <v>14.499999999999998</v>
      </c>
      <c r="M338" s="52">
        <f t="shared" si="87"/>
        <v>14.499999999999998</v>
      </c>
      <c r="N338" s="52">
        <f t="shared" si="85"/>
        <v>3</v>
      </c>
      <c r="O338" s="52">
        <f t="shared" si="88"/>
        <v>14.499999999999998</v>
      </c>
      <c r="P338" s="52">
        <f t="shared" si="89"/>
        <v>3</v>
      </c>
      <c r="Q338" s="52">
        <f t="shared" si="90"/>
        <v>15</v>
      </c>
      <c r="R338" s="52">
        <f t="shared" si="91"/>
        <v>0</v>
      </c>
      <c r="S338" s="52" t="str">
        <f t="shared" si="92"/>
        <v>não</v>
      </c>
      <c r="T338" s="52">
        <v>14.499999999999998</v>
      </c>
      <c r="U338" s="53">
        <v>23999.425800000001</v>
      </c>
      <c r="V338" s="53">
        <v>1655.1328000000001</v>
      </c>
      <c r="W338" s="176" t="str">
        <f t="shared" si="93"/>
        <v>NÃO</v>
      </c>
      <c r="X338" s="118">
        <f t="shared" si="94"/>
        <v>15723.761600000003</v>
      </c>
      <c r="Y338" s="194" t="str">
        <f t="shared" si="98"/>
        <v>NÃO</v>
      </c>
      <c r="Z338" s="118">
        <f t="shared" si="95"/>
        <v>15723.761600000003</v>
      </c>
      <c r="AA338" s="118">
        <f t="shared" si="96"/>
        <v>15723.761600000003</v>
      </c>
      <c r="AB338" s="118">
        <f t="shared" si="97"/>
        <v>15723.761600000003</v>
      </c>
    </row>
    <row r="339" spans="1:28" x14ac:dyDescent="0.25">
      <c r="A339" s="193" t="s">
        <v>280</v>
      </c>
      <c r="B339" s="51" t="s">
        <v>105</v>
      </c>
      <c r="C339" s="51" t="s">
        <v>69</v>
      </c>
      <c r="D339" s="51" t="s">
        <v>210</v>
      </c>
      <c r="E339" s="51" t="s">
        <v>261</v>
      </c>
      <c r="F339" s="52">
        <v>2.5</v>
      </c>
      <c r="G339" s="53">
        <v>4137.8321999999998</v>
      </c>
      <c r="H339" s="52">
        <v>1</v>
      </c>
      <c r="I339" s="53">
        <v>428.64</v>
      </c>
      <c r="J339" s="121">
        <v>4060231050</v>
      </c>
      <c r="K339" s="52">
        <f t="shared" si="84"/>
        <v>1</v>
      </c>
      <c r="L339" s="52">
        <f t="shared" si="86"/>
        <v>3</v>
      </c>
      <c r="M339" s="52">
        <f t="shared" si="87"/>
        <v>3</v>
      </c>
      <c r="N339" s="52">
        <f t="shared" si="85"/>
        <v>1</v>
      </c>
      <c r="O339" s="52">
        <f t="shared" si="88"/>
        <v>3</v>
      </c>
      <c r="P339" s="52">
        <f t="shared" si="89"/>
        <v>1</v>
      </c>
      <c r="Q339" s="52">
        <f t="shared" si="90"/>
        <v>3</v>
      </c>
      <c r="R339" s="52">
        <f t="shared" si="91"/>
        <v>0</v>
      </c>
      <c r="S339" s="52" t="str">
        <f t="shared" si="92"/>
        <v>não</v>
      </c>
      <c r="T339" s="52">
        <v>3</v>
      </c>
      <c r="U339" s="53">
        <v>4965.3984</v>
      </c>
      <c r="V339" s="53">
        <v>1655.1328000000001</v>
      </c>
      <c r="W339" s="176" t="str">
        <f t="shared" si="93"/>
        <v>NÃO</v>
      </c>
      <c r="X339" s="118">
        <f t="shared" si="94"/>
        <v>2482.6992</v>
      </c>
      <c r="Y339" s="194" t="str">
        <f t="shared" si="98"/>
        <v>NÃO</v>
      </c>
      <c r="Z339" s="118">
        <f t="shared" si="95"/>
        <v>2482.6992</v>
      </c>
      <c r="AA339" s="118">
        <f t="shared" si="96"/>
        <v>2482.6992</v>
      </c>
      <c r="AB339" s="118">
        <f t="shared" si="97"/>
        <v>2482.6992</v>
      </c>
    </row>
    <row r="340" spans="1:28" x14ac:dyDescent="0.25">
      <c r="A340" s="193" t="s">
        <v>280</v>
      </c>
      <c r="B340" s="51" t="s">
        <v>105</v>
      </c>
      <c r="C340" s="51" t="s">
        <v>69</v>
      </c>
      <c r="D340" s="51" t="s">
        <v>211</v>
      </c>
      <c r="E340" s="51" t="s">
        <v>261</v>
      </c>
      <c r="F340" s="52">
        <v>3.9999999999999996</v>
      </c>
      <c r="G340" s="53">
        <v>6620.5313999999998</v>
      </c>
      <c r="H340" s="52">
        <v>1</v>
      </c>
      <c r="I340" s="53">
        <v>428.64</v>
      </c>
      <c r="J340" s="121">
        <v>4060231051</v>
      </c>
      <c r="K340" s="52">
        <f t="shared" si="84"/>
        <v>1</v>
      </c>
      <c r="L340" s="52">
        <f t="shared" si="86"/>
        <v>4.5</v>
      </c>
      <c r="M340" s="52">
        <f t="shared" si="87"/>
        <v>4.5</v>
      </c>
      <c r="N340" s="52">
        <f t="shared" si="85"/>
        <v>1</v>
      </c>
      <c r="O340" s="52">
        <f t="shared" si="88"/>
        <v>4.5</v>
      </c>
      <c r="P340" s="52">
        <f t="shared" si="89"/>
        <v>1</v>
      </c>
      <c r="Q340" s="52">
        <f t="shared" si="90"/>
        <v>5</v>
      </c>
      <c r="R340" s="52">
        <f t="shared" si="91"/>
        <v>0</v>
      </c>
      <c r="S340" s="52" t="str">
        <f t="shared" si="92"/>
        <v>não</v>
      </c>
      <c r="T340" s="52">
        <v>4.5</v>
      </c>
      <c r="U340" s="53">
        <v>7448.0976000000001</v>
      </c>
      <c r="V340" s="53">
        <v>1655.1328000000001</v>
      </c>
      <c r="W340" s="176" t="str">
        <f t="shared" si="93"/>
        <v>NÃO</v>
      </c>
      <c r="X340" s="118">
        <f t="shared" si="94"/>
        <v>4965.3983999999991</v>
      </c>
      <c r="Y340" s="194" t="str">
        <f t="shared" si="98"/>
        <v>NÃO</v>
      </c>
      <c r="Z340" s="118">
        <f t="shared" si="95"/>
        <v>4965.3983999999991</v>
      </c>
      <c r="AA340" s="118">
        <f t="shared" si="96"/>
        <v>4965.3983999999991</v>
      </c>
      <c r="AB340" s="118">
        <f t="shared" si="97"/>
        <v>4965.3983999999991</v>
      </c>
    </row>
    <row r="341" spans="1:28" x14ac:dyDescent="0.25">
      <c r="A341" s="193" t="s">
        <v>280</v>
      </c>
      <c r="B341" s="51" t="s">
        <v>105</v>
      </c>
      <c r="C341" s="51" t="s">
        <v>69</v>
      </c>
      <c r="D341" s="51" t="s">
        <v>212</v>
      </c>
      <c r="E341" s="51" t="s">
        <v>261</v>
      </c>
      <c r="F341" s="52">
        <v>14.000000000000002</v>
      </c>
      <c r="G341" s="53">
        <v>23171.859</v>
      </c>
      <c r="H341" s="52">
        <v>3</v>
      </c>
      <c r="I341" s="53">
        <v>4146.74</v>
      </c>
      <c r="J341" s="121">
        <v>4060231052</v>
      </c>
      <c r="K341" s="52">
        <f t="shared" si="84"/>
        <v>3</v>
      </c>
      <c r="L341" s="52">
        <f t="shared" si="86"/>
        <v>16.5</v>
      </c>
      <c r="M341" s="52">
        <f t="shared" si="87"/>
        <v>16.5</v>
      </c>
      <c r="N341" s="52">
        <f t="shared" si="85"/>
        <v>3</v>
      </c>
      <c r="O341" s="52">
        <f t="shared" si="88"/>
        <v>16.5</v>
      </c>
      <c r="P341" s="52">
        <f t="shared" si="89"/>
        <v>3</v>
      </c>
      <c r="Q341" s="52">
        <f t="shared" si="90"/>
        <v>17</v>
      </c>
      <c r="R341" s="52">
        <f t="shared" si="91"/>
        <v>0</v>
      </c>
      <c r="S341" s="52" t="str">
        <f t="shared" si="92"/>
        <v>não</v>
      </c>
      <c r="T341" s="52">
        <v>16.5</v>
      </c>
      <c r="U341" s="53">
        <v>27309.691200000001</v>
      </c>
      <c r="V341" s="53">
        <v>1655.1328000000001</v>
      </c>
      <c r="W341" s="176" t="str">
        <f t="shared" si="93"/>
        <v>NÃO</v>
      </c>
      <c r="X341" s="118">
        <f t="shared" si="94"/>
        <v>18206.460800000004</v>
      </c>
      <c r="Y341" s="194" t="str">
        <f t="shared" si="98"/>
        <v>NÃO</v>
      </c>
      <c r="Z341" s="118">
        <f t="shared" si="95"/>
        <v>18206.460800000004</v>
      </c>
      <c r="AA341" s="118">
        <f t="shared" si="96"/>
        <v>18206.460800000004</v>
      </c>
      <c r="AB341" s="118">
        <f t="shared" si="97"/>
        <v>18206.460800000004</v>
      </c>
    </row>
    <row r="342" spans="1:28" x14ac:dyDescent="0.25">
      <c r="A342" s="193" t="s">
        <v>280</v>
      </c>
      <c r="B342" s="51" t="s">
        <v>105</v>
      </c>
      <c r="C342" s="51" t="s">
        <v>69</v>
      </c>
      <c r="D342" s="51" t="s">
        <v>213</v>
      </c>
      <c r="E342" s="51" t="s">
        <v>261</v>
      </c>
      <c r="F342" s="52">
        <v>6</v>
      </c>
      <c r="G342" s="53">
        <v>9930.7968000000001</v>
      </c>
      <c r="H342" s="52">
        <v>2</v>
      </c>
      <c r="I342" s="53">
        <v>3035.38</v>
      </c>
      <c r="J342" s="121">
        <v>4060231053</v>
      </c>
      <c r="K342" s="52">
        <f t="shared" si="84"/>
        <v>2</v>
      </c>
      <c r="L342" s="52">
        <f t="shared" si="86"/>
        <v>7.0000000000000009</v>
      </c>
      <c r="M342" s="52">
        <f t="shared" si="87"/>
        <v>7.0000000000000009</v>
      </c>
      <c r="N342" s="52">
        <f t="shared" si="85"/>
        <v>2</v>
      </c>
      <c r="O342" s="52">
        <f t="shared" si="88"/>
        <v>7.0000000000000009</v>
      </c>
      <c r="P342" s="52">
        <f t="shared" si="89"/>
        <v>2</v>
      </c>
      <c r="Q342" s="52">
        <f t="shared" si="90"/>
        <v>7</v>
      </c>
      <c r="R342" s="52">
        <f t="shared" si="91"/>
        <v>0</v>
      </c>
      <c r="S342" s="52" t="str">
        <f t="shared" si="92"/>
        <v>não</v>
      </c>
      <c r="T342" s="52">
        <v>7.0000000000000009</v>
      </c>
      <c r="U342" s="53">
        <v>11585.9298</v>
      </c>
      <c r="V342" s="53">
        <v>1655.1328000000001</v>
      </c>
      <c r="W342" s="176" t="str">
        <f t="shared" si="93"/>
        <v>NÃO</v>
      </c>
      <c r="X342" s="118">
        <f t="shared" si="94"/>
        <v>6620.5312000000004</v>
      </c>
      <c r="Y342" s="194" t="str">
        <f t="shared" si="98"/>
        <v>NÃO</v>
      </c>
      <c r="Z342" s="118">
        <f t="shared" si="95"/>
        <v>6620.5312000000004</v>
      </c>
      <c r="AA342" s="118">
        <f t="shared" si="96"/>
        <v>6620.5312000000004</v>
      </c>
      <c r="AB342" s="118">
        <f t="shared" si="97"/>
        <v>6620.5312000000004</v>
      </c>
    </row>
    <row r="343" spans="1:28" x14ac:dyDescent="0.25">
      <c r="A343" s="193" t="s">
        <v>280</v>
      </c>
      <c r="B343" s="51" t="s">
        <v>105</v>
      </c>
      <c r="C343" s="51" t="s">
        <v>69</v>
      </c>
      <c r="D343" s="51" t="s">
        <v>214</v>
      </c>
      <c r="E343" s="51" t="s">
        <v>250</v>
      </c>
      <c r="F343" s="52">
        <v>0</v>
      </c>
      <c r="G343" s="53">
        <v>0</v>
      </c>
      <c r="H343" s="52">
        <v>1</v>
      </c>
      <c r="I343" s="53">
        <v>528.82000000000005</v>
      </c>
      <c r="J343" s="121">
        <v>4060231054</v>
      </c>
      <c r="K343" s="52">
        <f t="shared" si="84"/>
        <v>0</v>
      </c>
      <c r="L343" s="52">
        <f t="shared" si="86"/>
        <v>0</v>
      </c>
      <c r="M343" s="52">
        <f t="shared" si="87"/>
        <v>28.000000000000004</v>
      </c>
      <c r="N343" s="52">
        <f t="shared" si="85"/>
        <v>5</v>
      </c>
      <c r="O343" s="52">
        <f t="shared" si="88"/>
        <v>28.000000000000004</v>
      </c>
      <c r="P343" s="52">
        <f t="shared" si="89"/>
        <v>5</v>
      </c>
      <c r="Q343" s="52">
        <f t="shared" si="90"/>
        <v>0</v>
      </c>
      <c r="R343" s="52">
        <f t="shared" si="91"/>
        <v>0</v>
      </c>
      <c r="S343" s="52" t="str">
        <f t="shared" si="92"/>
        <v xml:space="preserve"> </v>
      </c>
      <c r="T343" s="52">
        <v>0</v>
      </c>
      <c r="U343" s="53">
        <v>0</v>
      </c>
      <c r="V343" s="53">
        <v>1549.6860999999999</v>
      </c>
      <c r="W343" s="176" t="str">
        <f t="shared" si="93"/>
        <v/>
      </c>
      <c r="X343" s="118">
        <f t="shared" si="94"/>
        <v>-1549.6860999999999</v>
      </c>
      <c r="Y343" s="194" t="str">
        <f t="shared" si="98"/>
        <v>NÃO</v>
      </c>
      <c r="Z343" s="118">
        <f t="shared" si="95"/>
        <v>-528.82000000000005</v>
      </c>
      <c r="AA343" s="118">
        <f t="shared" si="96"/>
        <v>-1549.6860999999999</v>
      </c>
      <c r="AB343" s="118">
        <f t="shared" si="97"/>
        <v>-528.82000000000005</v>
      </c>
    </row>
    <row r="344" spans="1:28" x14ac:dyDescent="0.25">
      <c r="A344" s="193" t="s">
        <v>280</v>
      </c>
      <c r="B344" s="51" t="s">
        <v>105</v>
      </c>
      <c r="C344" s="51" t="s">
        <v>69</v>
      </c>
      <c r="D344" s="51" t="s">
        <v>214</v>
      </c>
      <c r="E344" s="51" t="s">
        <v>261</v>
      </c>
      <c r="F344" s="52">
        <v>23.5</v>
      </c>
      <c r="G344" s="53">
        <v>38895.620999999999</v>
      </c>
      <c r="H344" s="52">
        <v>5</v>
      </c>
      <c r="I344" s="53">
        <v>4053.21</v>
      </c>
      <c r="J344" s="121">
        <v>4060231054</v>
      </c>
      <c r="K344" s="52">
        <f t="shared" si="84"/>
        <v>5</v>
      </c>
      <c r="L344" s="52">
        <f t="shared" si="86"/>
        <v>28.000000000000004</v>
      </c>
      <c r="M344" s="52">
        <f t="shared" si="87"/>
        <v>28.000000000000004</v>
      </c>
      <c r="N344" s="52">
        <f t="shared" si="85"/>
        <v>5</v>
      </c>
      <c r="O344" s="52">
        <f t="shared" si="88"/>
        <v>28.000000000000004</v>
      </c>
      <c r="P344" s="52">
        <f t="shared" si="89"/>
        <v>5</v>
      </c>
      <c r="Q344" s="52">
        <f t="shared" si="90"/>
        <v>28</v>
      </c>
      <c r="R344" s="52">
        <f t="shared" si="91"/>
        <v>0</v>
      </c>
      <c r="S344" s="52" t="str">
        <f t="shared" si="92"/>
        <v>não</v>
      </c>
      <c r="T344" s="52">
        <v>28.000000000000004</v>
      </c>
      <c r="U344" s="53">
        <v>46343.7186</v>
      </c>
      <c r="V344" s="53">
        <v>1655.1328000000001</v>
      </c>
      <c r="W344" s="176" t="str">
        <f t="shared" si="93"/>
        <v>NÃO</v>
      </c>
      <c r="X344" s="118">
        <f t="shared" si="94"/>
        <v>30619.9568</v>
      </c>
      <c r="Y344" s="194" t="str">
        <f t="shared" si="98"/>
        <v>NÃO</v>
      </c>
      <c r="Z344" s="118">
        <f t="shared" si="95"/>
        <v>30619.9568</v>
      </c>
      <c r="AA344" s="118">
        <f t="shared" si="96"/>
        <v>30619.9568</v>
      </c>
      <c r="AB344" s="118">
        <f t="shared" si="97"/>
        <v>30619.9568</v>
      </c>
    </row>
    <row r="345" spans="1:28" x14ac:dyDescent="0.25">
      <c r="A345" s="193" t="s">
        <v>280</v>
      </c>
      <c r="B345" s="51" t="s">
        <v>105</v>
      </c>
      <c r="C345" s="51" t="s">
        <v>69</v>
      </c>
      <c r="D345" s="51" t="s">
        <v>215</v>
      </c>
      <c r="E345" s="51" t="s">
        <v>261</v>
      </c>
      <c r="F345" s="52">
        <v>7.5</v>
      </c>
      <c r="G345" s="53">
        <v>12413.495999999999</v>
      </c>
      <c r="H345" s="52">
        <v>3</v>
      </c>
      <c r="I345" s="53">
        <v>5994.99</v>
      </c>
      <c r="J345" s="121">
        <v>4060231055</v>
      </c>
      <c r="K345" s="52">
        <f t="shared" si="84"/>
        <v>3</v>
      </c>
      <c r="L345" s="52">
        <f t="shared" si="86"/>
        <v>8.5</v>
      </c>
      <c r="M345" s="52">
        <f t="shared" si="87"/>
        <v>8.5</v>
      </c>
      <c r="N345" s="52">
        <f t="shared" si="85"/>
        <v>3</v>
      </c>
      <c r="O345" s="52">
        <f t="shared" si="88"/>
        <v>8.5</v>
      </c>
      <c r="P345" s="52">
        <f t="shared" si="89"/>
        <v>3</v>
      </c>
      <c r="Q345" s="52">
        <f t="shared" si="90"/>
        <v>9</v>
      </c>
      <c r="R345" s="52">
        <f t="shared" si="91"/>
        <v>0</v>
      </c>
      <c r="S345" s="52" t="str">
        <f t="shared" si="92"/>
        <v>não</v>
      </c>
      <c r="T345" s="52">
        <v>8.5</v>
      </c>
      <c r="U345" s="53">
        <v>14068.629000000001</v>
      </c>
      <c r="V345" s="53">
        <v>1655.1328000000001</v>
      </c>
      <c r="W345" s="176" t="str">
        <f t="shared" si="93"/>
        <v>NÃO</v>
      </c>
      <c r="X345" s="118">
        <f t="shared" si="94"/>
        <v>7448.0976000000001</v>
      </c>
      <c r="Y345" s="194" t="str">
        <f t="shared" si="98"/>
        <v>SIM</v>
      </c>
      <c r="Z345" s="118">
        <f t="shared" si="95"/>
        <v>7448.0976000000001</v>
      </c>
      <c r="AA345" s="118">
        <f t="shared" si="96"/>
        <v>7448.0976000000001</v>
      </c>
      <c r="AB345" s="118">
        <f t="shared" si="97"/>
        <v>7448.0976000000001</v>
      </c>
    </row>
    <row r="346" spans="1:28" x14ac:dyDescent="0.25">
      <c r="A346" s="193" t="s">
        <v>280</v>
      </c>
      <c r="B346" s="51" t="s">
        <v>105</v>
      </c>
      <c r="C346" s="51" t="s">
        <v>69</v>
      </c>
      <c r="D346" s="51" t="s">
        <v>216</v>
      </c>
      <c r="E346" s="51" t="s">
        <v>250</v>
      </c>
      <c r="F346" s="52">
        <v>0</v>
      </c>
      <c r="G346" s="53">
        <v>0</v>
      </c>
      <c r="H346" s="52">
        <v>1</v>
      </c>
      <c r="I346" s="53">
        <v>444.64</v>
      </c>
      <c r="J346" s="121">
        <v>4060231056</v>
      </c>
      <c r="K346" s="52">
        <f t="shared" si="84"/>
        <v>0</v>
      </c>
      <c r="L346" s="52">
        <f t="shared" si="86"/>
        <v>0</v>
      </c>
      <c r="M346" s="52">
        <f t="shared" si="87"/>
        <v>12.500000000000002</v>
      </c>
      <c r="N346" s="52">
        <f t="shared" si="85"/>
        <v>2</v>
      </c>
      <c r="O346" s="52">
        <f t="shared" si="88"/>
        <v>12.500000000000002</v>
      </c>
      <c r="P346" s="52">
        <f t="shared" si="89"/>
        <v>2</v>
      </c>
      <c r="Q346" s="52">
        <f t="shared" si="90"/>
        <v>0</v>
      </c>
      <c r="R346" s="52">
        <f t="shared" si="91"/>
        <v>0</v>
      </c>
      <c r="S346" s="52" t="str">
        <f t="shared" si="92"/>
        <v xml:space="preserve"> </v>
      </c>
      <c r="T346" s="52">
        <v>0</v>
      </c>
      <c r="U346" s="53">
        <v>0</v>
      </c>
      <c r="V346" s="53">
        <v>1549.6860999999999</v>
      </c>
      <c r="W346" s="176" t="str">
        <f t="shared" si="93"/>
        <v/>
      </c>
      <c r="X346" s="118">
        <f t="shared" si="94"/>
        <v>-1549.6860999999999</v>
      </c>
      <c r="Y346" s="194" t="str">
        <f t="shared" si="98"/>
        <v>NÃO</v>
      </c>
      <c r="Z346" s="118">
        <f t="shared" si="95"/>
        <v>-444.64</v>
      </c>
      <c r="AA346" s="118">
        <f t="shared" si="96"/>
        <v>-1549.6860999999999</v>
      </c>
      <c r="AB346" s="118">
        <f t="shared" si="97"/>
        <v>-444.64</v>
      </c>
    </row>
    <row r="347" spans="1:28" x14ac:dyDescent="0.25">
      <c r="A347" s="193" t="s">
        <v>280</v>
      </c>
      <c r="B347" s="51" t="s">
        <v>105</v>
      </c>
      <c r="C347" s="51" t="s">
        <v>69</v>
      </c>
      <c r="D347" s="51" t="s">
        <v>216</v>
      </c>
      <c r="E347" s="51" t="s">
        <v>261</v>
      </c>
      <c r="F347" s="52">
        <v>10.5</v>
      </c>
      <c r="G347" s="53">
        <v>17378.894400000001</v>
      </c>
      <c r="H347" s="52">
        <v>2</v>
      </c>
      <c r="I347" s="53">
        <v>5420.79</v>
      </c>
      <c r="J347" s="121">
        <v>4060231056</v>
      </c>
      <c r="K347" s="52">
        <f t="shared" si="84"/>
        <v>2</v>
      </c>
      <c r="L347" s="52">
        <f t="shared" si="86"/>
        <v>12.500000000000002</v>
      </c>
      <c r="M347" s="52">
        <f t="shared" si="87"/>
        <v>12.500000000000002</v>
      </c>
      <c r="N347" s="52">
        <f t="shared" si="85"/>
        <v>2</v>
      </c>
      <c r="O347" s="52">
        <f t="shared" si="88"/>
        <v>12.500000000000002</v>
      </c>
      <c r="P347" s="52">
        <f t="shared" si="89"/>
        <v>2</v>
      </c>
      <c r="Q347" s="52">
        <f t="shared" si="90"/>
        <v>13</v>
      </c>
      <c r="R347" s="52">
        <f t="shared" si="91"/>
        <v>0</v>
      </c>
      <c r="S347" s="52" t="str">
        <f t="shared" si="92"/>
        <v>não</v>
      </c>
      <c r="T347" s="52">
        <v>12.500000000000002</v>
      </c>
      <c r="U347" s="53">
        <v>20689.159800000001</v>
      </c>
      <c r="V347" s="53">
        <v>1655.1328000000001</v>
      </c>
      <c r="W347" s="176" t="str">
        <f t="shared" si="93"/>
        <v>NÃO</v>
      </c>
      <c r="X347" s="118">
        <f t="shared" si="94"/>
        <v>14068.6288</v>
      </c>
      <c r="Y347" s="194" t="str">
        <f t="shared" si="98"/>
        <v>SIM</v>
      </c>
      <c r="Z347" s="118">
        <f t="shared" si="95"/>
        <v>14068.6288</v>
      </c>
      <c r="AA347" s="118">
        <f t="shared" si="96"/>
        <v>14068.6288</v>
      </c>
      <c r="AB347" s="118">
        <f t="shared" si="97"/>
        <v>14068.6288</v>
      </c>
    </row>
    <row r="348" spans="1:28" x14ac:dyDescent="0.25">
      <c r="A348" s="193" t="s">
        <v>280</v>
      </c>
      <c r="B348" s="51" t="s">
        <v>117</v>
      </c>
      <c r="C348" s="51" t="s">
        <v>51</v>
      </c>
      <c r="D348" s="51" t="s">
        <v>206</v>
      </c>
      <c r="E348" s="51" t="s">
        <v>250</v>
      </c>
      <c r="F348" s="52">
        <v>0</v>
      </c>
      <c r="G348" s="53">
        <v>0</v>
      </c>
      <c r="H348" s="52">
        <v>4</v>
      </c>
      <c r="I348" s="53">
        <v>2994.73</v>
      </c>
      <c r="J348" s="121">
        <v>4060231057</v>
      </c>
      <c r="K348" s="52">
        <f t="shared" si="84"/>
        <v>0</v>
      </c>
      <c r="L348" s="52">
        <f t="shared" si="86"/>
        <v>0</v>
      </c>
      <c r="M348" s="52">
        <f t="shared" si="87"/>
        <v>20.5</v>
      </c>
      <c r="N348" s="52">
        <f t="shared" si="85"/>
        <v>0</v>
      </c>
      <c r="O348" s="52">
        <f t="shared" si="88"/>
        <v>20.5</v>
      </c>
      <c r="P348" s="52">
        <f t="shared" si="89"/>
        <v>0</v>
      </c>
      <c r="Q348" s="52">
        <f t="shared" si="90"/>
        <v>0</v>
      </c>
      <c r="R348" s="52">
        <f t="shared" si="91"/>
        <v>0</v>
      </c>
      <c r="S348" s="52" t="str">
        <f t="shared" si="92"/>
        <v xml:space="preserve"> </v>
      </c>
      <c r="T348" s="52">
        <v>0</v>
      </c>
      <c r="U348" s="53">
        <v>0</v>
      </c>
      <c r="V348" s="53">
        <v>1549.6860999999999</v>
      </c>
      <c r="W348" s="176" t="str">
        <f t="shared" si="93"/>
        <v/>
      </c>
      <c r="X348" s="118">
        <f t="shared" si="94"/>
        <v>-6198.7443999999996</v>
      </c>
      <c r="Y348" s="194" t="str">
        <f t="shared" si="98"/>
        <v>NÃO</v>
      </c>
      <c r="Z348" s="118">
        <f t="shared" si="95"/>
        <v>-2994.73</v>
      </c>
      <c r="AA348" s="118">
        <f t="shared" si="96"/>
        <v>-6198.7443999999996</v>
      </c>
      <c r="AB348" s="118">
        <f t="shared" si="97"/>
        <v>-2994.73</v>
      </c>
    </row>
    <row r="349" spans="1:28" x14ac:dyDescent="0.25">
      <c r="A349" s="193" t="s">
        <v>280</v>
      </c>
      <c r="B349" s="51" t="s">
        <v>117</v>
      </c>
      <c r="C349" s="51" t="s">
        <v>51</v>
      </c>
      <c r="D349" s="51" t="s">
        <v>206</v>
      </c>
      <c r="E349" s="51" t="s">
        <v>267</v>
      </c>
      <c r="F349" s="52">
        <v>10.5</v>
      </c>
      <c r="G349" s="53">
        <v>7481.2428</v>
      </c>
      <c r="H349" s="52">
        <v>0</v>
      </c>
      <c r="I349" s="53">
        <v>0</v>
      </c>
      <c r="J349" s="121">
        <v>4060231057</v>
      </c>
      <c r="K349" s="52">
        <f t="shared" si="84"/>
        <v>0</v>
      </c>
      <c r="L349" s="52">
        <f t="shared" si="86"/>
        <v>0</v>
      </c>
      <c r="M349" s="52">
        <f t="shared" si="87"/>
        <v>20.5</v>
      </c>
      <c r="N349" s="52">
        <f t="shared" si="85"/>
        <v>0</v>
      </c>
      <c r="O349" s="52">
        <f t="shared" si="88"/>
        <v>20.5</v>
      </c>
      <c r="P349" s="52">
        <f t="shared" si="89"/>
        <v>0</v>
      </c>
      <c r="Q349" s="52">
        <f t="shared" si="90"/>
        <v>0</v>
      </c>
      <c r="R349" s="52">
        <f t="shared" si="91"/>
        <v>0</v>
      </c>
      <c r="S349" s="52" t="str">
        <f t="shared" si="92"/>
        <v xml:space="preserve"> </v>
      </c>
      <c r="T349" s="52">
        <v>12.500000000000002</v>
      </c>
      <c r="U349" s="53">
        <v>8906.241</v>
      </c>
      <c r="V349" s="53">
        <v>712.49929999999995</v>
      </c>
      <c r="W349" s="176" t="str">
        <f t="shared" si="93"/>
        <v>NÃO</v>
      </c>
      <c r="X349" s="118">
        <f t="shared" si="94"/>
        <v>7481.2426499999992</v>
      </c>
      <c r="Y349" s="194"/>
      <c r="Z349" s="118">
        <f t="shared" si="95"/>
        <v>7481.2426499999992</v>
      </c>
      <c r="AA349" s="118">
        <f t="shared" si="96"/>
        <v>7481.2426499999992</v>
      </c>
      <c r="AB349" s="118">
        <f t="shared" si="97"/>
        <v>7481.2426499999992</v>
      </c>
    </row>
    <row r="350" spans="1:28" x14ac:dyDescent="0.25">
      <c r="A350" s="193" t="s">
        <v>280</v>
      </c>
      <c r="B350" s="51" t="s">
        <v>117</v>
      </c>
      <c r="C350" s="51" t="s">
        <v>51</v>
      </c>
      <c r="D350" s="51" t="s">
        <v>206</v>
      </c>
      <c r="E350" s="51" t="s">
        <v>269</v>
      </c>
      <c r="F350" s="52">
        <v>7.0000000000000009</v>
      </c>
      <c r="G350" s="53">
        <v>9644.1113999999998</v>
      </c>
      <c r="H350" s="52">
        <v>0</v>
      </c>
      <c r="I350" s="53">
        <v>0</v>
      </c>
      <c r="J350" s="121">
        <v>4060231057</v>
      </c>
      <c r="K350" s="52">
        <f t="shared" si="84"/>
        <v>0</v>
      </c>
      <c r="L350" s="52">
        <f t="shared" si="86"/>
        <v>0</v>
      </c>
      <c r="M350" s="52">
        <f t="shared" si="87"/>
        <v>20.5</v>
      </c>
      <c r="N350" s="52">
        <f t="shared" si="85"/>
        <v>0</v>
      </c>
      <c r="O350" s="52">
        <f t="shared" si="88"/>
        <v>20.5</v>
      </c>
      <c r="P350" s="52">
        <f t="shared" si="89"/>
        <v>0</v>
      </c>
      <c r="Q350" s="52">
        <f t="shared" si="90"/>
        <v>0</v>
      </c>
      <c r="R350" s="52">
        <f t="shared" si="91"/>
        <v>0</v>
      </c>
      <c r="S350" s="52" t="str">
        <f t="shared" si="92"/>
        <v xml:space="preserve"> </v>
      </c>
      <c r="T350" s="52">
        <v>7.9999999999999991</v>
      </c>
      <c r="U350" s="53">
        <v>11021.8416</v>
      </c>
      <c r="V350" s="53">
        <v>1377.7302</v>
      </c>
      <c r="W350" s="176" t="str">
        <f t="shared" si="93"/>
        <v>NÃO</v>
      </c>
      <c r="X350" s="118">
        <f t="shared" si="94"/>
        <v>9644.1114000000016</v>
      </c>
      <c r="Y350" s="194"/>
      <c r="Z350" s="118">
        <f t="shared" si="95"/>
        <v>9644.1114000000016</v>
      </c>
      <c r="AA350" s="118">
        <f t="shared" si="96"/>
        <v>9644.1114000000016</v>
      </c>
      <c r="AB350" s="118">
        <f t="shared" si="97"/>
        <v>9644.1114000000016</v>
      </c>
    </row>
    <row r="351" spans="1:28" x14ac:dyDescent="0.25">
      <c r="A351" s="193" t="s">
        <v>280</v>
      </c>
      <c r="B351" s="51" t="s">
        <v>117</v>
      </c>
      <c r="C351" s="51" t="s">
        <v>51</v>
      </c>
      <c r="D351" s="51" t="s">
        <v>207</v>
      </c>
      <c r="E351" s="51" t="s">
        <v>250</v>
      </c>
      <c r="F351" s="52">
        <v>5</v>
      </c>
      <c r="G351" s="53">
        <v>7748.4305999999997</v>
      </c>
      <c r="H351" s="52">
        <v>1</v>
      </c>
      <c r="I351" s="53">
        <v>2880.67</v>
      </c>
      <c r="J351" s="121">
        <v>4060231058</v>
      </c>
      <c r="K351" s="52">
        <f t="shared" si="84"/>
        <v>1</v>
      </c>
      <c r="L351" s="52">
        <f t="shared" si="86"/>
        <v>6</v>
      </c>
      <c r="M351" s="52">
        <f t="shared" si="87"/>
        <v>15.5</v>
      </c>
      <c r="N351" s="52">
        <f t="shared" si="85"/>
        <v>1</v>
      </c>
      <c r="O351" s="52">
        <f t="shared" si="88"/>
        <v>15.5</v>
      </c>
      <c r="P351" s="52">
        <f t="shared" si="89"/>
        <v>1</v>
      </c>
      <c r="Q351" s="52">
        <f t="shared" si="90"/>
        <v>16</v>
      </c>
      <c r="R351" s="52">
        <f t="shared" si="91"/>
        <v>0</v>
      </c>
      <c r="S351" s="52" t="str">
        <f t="shared" si="92"/>
        <v>não</v>
      </c>
      <c r="T351" s="52">
        <v>6</v>
      </c>
      <c r="U351" s="53">
        <v>9298.1165999999994</v>
      </c>
      <c r="V351" s="53">
        <v>1549.6860999999999</v>
      </c>
      <c r="W351" s="176" t="str">
        <f t="shared" si="93"/>
        <v>NÃO</v>
      </c>
      <c r="X351" s="118">
        <f t="shared" si="94"/>
        <v>6198.7443999999996</v>
      </c>
      <c r="Y351" s="194" t="str">
        <f>IF(I351&gt;(H351*V351),"SIM","NÃO")</f>
        <v>SIM</v>
      </c>
      <c r="Z351" s="118">
        <f t="shared" si="95"/>
        <v>6198.7443999999996</v>
      </c>
      <c r="AA351" s="118">
        <f t="shared" si="96"/>
        <v>6198.7443999999996</v>
      </c>
      <c r="AB351" s="118">
        <f t="shared" si="97"/>
        <v>6198.7443999999996</v>
      </c>
    </row>
    <row r="352" spans="1:28" ht="15.75" thickBot="1" x14ac:dyDescent="0.3">
      <c r="A352" s="195" t="s">
        <v>280</v>
      </c>
      <c r="B352" s="144" t="s">
        <v>117</v>
      </c>
      <c r="C352" s="144" t="s">
        <v>51</v>
      </c>
      <c r="D352" s="144" t="s">
        <v>207</v>
      </c>
      <c r="E352" s="144" t="s">
        <v>254</v>
      </c>
      <c r="F352" s="145">
        <v>7.9999999999999991</v>
      </c>
      <c r="G352" s="146">
        <v>20337.722399999999</v>
      </c>
      <c r="H352" s="145">
        <v>0</v>
      </c>
      <c r="I352" s="146">
        <v>0</v>
      </c>
      <c r="J352" s="121">
        <v>4060231058</v>
      </c>
      <c r="K352" s="52">
        <f t="shared" si="84"/>
        <v>0</v>
      </c>
      <c r="L352" s="52">
        <f t="shared" si="86"/>
        <v>0</v>
      </c>
      <c r="M352" s="52">
        <f t="shared" si="87"/>
        <v>15.5</v>
      </c>
      <c r="N352" s="52">
        <f t="shared" si="85"/>
        <v>1</v>
      </c>
      <c r="O352" s="52">
        <f t="shared" si="88"/>
        <v>-0.5</v>
      </c>
      <c r="P352" s="52">
        <f t="shared" si="89"/>
        <v>0</v>
      </c>
      <c r="Q352" s="145">
        <f t="shared" si="90"/>
        <v>0</v>
      </c>
      <c r="R352" s="52">
        <f t="shared" si="91"/>
        <v>0</v>
      </c>
      <c r="S352" s="52" t="str">
        <f t="shared" si="92"/>
        <v xml:space="preserve"> </v>
      </c>
      <c r="T352" s="52">
        <v>9.5</v>
      </c>
      <c r="U352" s="53">
        <v>24151.0452</v>
      </c>
      <c r="V352" s="146">
        <v>2542.2152999999998</v>
      </c>
      <c r="W352" s="177" t="str">
        <f t="shared" si="93"/>
        <v>NÃO</v>
      </c>
      <c r="X352" s="118">
        <f t="shared" si="94"/>
        <v>20337.722399999995</v>
      </c>
      <c r="Y352" s="196"/>
      <c r="Z352" s="178">
        <f t="shared" si="95"/>
        <v>20337.722399999995</v>
      </c>
      <c r="AA352" s="118">
        <f t="shared" si="96"/>
        <v>20337.722399999995</v>
      </c>
      <c r="AB352" s="118">
        <f t="shared" si="97"/>
        <v>20337.722399999995</v>
      </c>
    </row>
    <row r="353" spans="1:28" x14ac:dyDescent="0.25">
      <c r="A353" s="197" t="s">
        <v>280</v>
      </c>
      <c r="B353" s="30" t="s">
        <v>122</v>
      </c>
      <c r="C353" s="30" t="s">
        <v>90</v>
      </c>
      <c r="D353" s="30" t="s">
        <v>195</v>
      </c>
      <c r="E353" s="30" t="s">
        <v>250</v>
      </c>
      <c r="F353" s="31">
        <v>6.4999999999999991</v>
      </c>
      <c r="G353" s="32">
        <v>10072.9596</v>
      </c>
      <c r="H353" s="31">
        <v>4</v>
      </c>
      <c r="I353" s="33">
        <v>8244.0499999999993</v>
      </c>
      <c r="J353" s="142">
        <v>4060231059</v>
      </c>
      <c r="K353" s="52">
        <f t="shared" si="84"/>
        <v>4</v>
      </c>
      <c r="L353" s="52">
        <f t="shared" si="86"/>
        <v>7.5</v>
      </c>
      <c r="M353" s="52">
        <f t="shared" si="87"/>
        <v>19.5</v>
      </c>
      <c r="N353" s="52">
        <f t="shared" si="85"/>
        <v>4</v>
      </c>
      <c r="O353" s="52">
        <f t="shared" si="88"/>
        <v>19.5</v>
      </c>
      <c r="P353" s="140">
        <f t="shared" si="89"/>
        <v>4</v>
      </c>
      <c r="Q353" s="155">
        <f t="shared" si="90"/>
        <v>20</v>
      </c>
      <c r="R353" s="143">
        <f t="shared" si="91"/>
        <v>0</v>
      </c>
      <c r="S353" s="52" t="str">
        <f t="shared" si="92"/>
        <v>não</v>
      </c>
      <c r="T353" s="52">
        <v>7.5</v>
      </c>
      <c r="U353" s="141">
        <v>11622.6456</v>
      </c>
      <c r="V353" s="158">
        <v>1549.6860999999999</v>
      </c>
      <c r="W353" s="180" t="str">
        <f t="shared" si="93"/>
        <v>NÃO</v>
      </c>
      <c r="X353" s="181">
        <f t="shared" si="94"/>
        <v>3874.2152499999984</v>
      </c>
      <c r="Y353" s="198" t="str">
        <f>IF(I353&gt;(H353*V353),"SIM","NÃO")</f>
        <v>SIM</v>
      </c>
      <c r="Z353" s="183">
        <f t="shared" si="95"/>
        <v>3874.2152499999984</v>
      </c>
      <c r="AA353" s="184">
        <f t="shared" si="96"/>
        <v>3874.2152499999984</v>
      </c>
      <c r="AB353" s="118">
        <f t="shared" si="97"/>
        <v>3874.2152499999984</v>
      </c>
    </row>
    <row r="354" spans="1:28" x14ac:dyDescent="0.25">
      <c r="A354" s="199" t="s">
        <v>280</v>
      </c>
      <c r="B354" s="51" t="s">
        <v>122</v>
      </c>
      <c r="C354" s="51" t="s">
        <v>90</v>
      </c>
      <c r="D354" s="51" t="s">
        <v>195</v>
      </c>
      <c r="E354" s="51" t="s">
        <v>253</v>
      </c>
      <c r="F354" s="52">
        <v>0</v>
      </c>
      <c r="G354" s="53">
        <v>0</v>
      </c>
      <c r="H354" s="52">
        <v>1</v>
      </c>
      <c r="I354" s="150">
        <v>1575.72</v>
      </c>
      <c r="J354" s="142">
        <v>4060231059</v>
      </c>
      <c r="K354" s="52">
        <f t="shared" si="84"/>
        <v>0</v>
      </c>
      <c r="L354" s="52">
        <f t="shared" si="86"/>
        <v>0</v>
      </c>
      <c r="M354" s="52">
        <f t="shared" si="87"/>
        <v>19.5</v>
      </c>
      <c r="N354" s="52">
        <f t="shared" si="85"/>
        <v>4</v>
      </c>
      <c r="O354" s="52">
        <f t="shared" si="88"/>
        <v>-0.5</v>
      </c>
      <c r="P354" s="140">
        <f t="shared" si="89"/>
        <v>0</v>
      </c>
      <c r="Q354" s="156">
        <f t="shared" si="90"/>
        <v>0</v>
      </c>
      <c r="R354" s="143">
        <f t="shared" si="91"/>
        <v>0</v>
      </c>
      <c r="S354" s="52" t="str">
        <f t="shared" si="92"/>
        <v xml:space="preserve"> </v>
      </c>
      <c r="T354" s="52">
        <v>0</v>
      </c>
      <c r="U354" s="141">
        <v>0</v>
      </c>
      <c r="V354" s="159">
        <v>1189.0127</v>
      </c>
      <c r="W354" s="186" t="str">
        <f t="shared" si="93"/>
        <v/>
      </c>
      <c r="X354" s="181">
        <f t="shared" si="94"/>
        <v>-1189.0127</v>
      </c>
      <c r="Y354" s="200" t="str">
        <f>IF(I354&gt;(H354*V354),"SIM","NÃO")</f>
        <v>SIM</v>
      </c>
      <c r="Z354" s="188">
        <f t="shared" si="95"/>
        <v>-1189.0127</v>
      </c>
      <c r="AA354" s="184">
        <f t="shared" si="96"/>
        <v>-1189.0127</v>
      </c>
      <c r="AB354" s="118">
        <f t="shared" si="97"/>
        <v>-1189.0127</v>
      </c>
    </row>
    <row r="355" spans="1:28" x14ac:dyDescent="0.25">
      <c r="A355" s="199" t="s">
        <v>280</v>
      </c>
      <c r="B355" s="51" t="s">
        <v>122</v>
      </c>
      <c r="C355" s="51" t="s">
        <v>90</v>
      </c>
      <c r="D355" s="51" t="s">
        <v>195</v>
      </c>
      <c r="E355" s="51" t="s">
        <v>259</v>
      </c>
      <c r="F355" s="52">
        <v>0</v>
      </c>
      <c r="G355" s="53">
        <v>0</v>
      </c>
      <c r="H355" s="52">
        <v>1</v>
      </c>
      <c r="I355" s="150">
        <v>444.64</v>
      </c>
      <c r="J355" s="142">
        <v>4060231059</v>
      </c>
      <c r="K355" s="52">
        <f t="shared" si="84"/>
        <v>0</v>
      </c>
      <c r="L355" s="52">
        <f t="shared" si="86"/>
        <v>0</v>
      </c>
      <c r="M355" s="52">
        <f t="shared" si="87"/>
        <v>19.5</v>
      </c>
      <c r="N355" s="52">
        <f t="shared" si="85"/>
        <v>4</v>
      </c>
      <c r="O355" s="52">
        <f t="shared" si="88"/>
        <v>-0.5</v>
      </c>
      <c r="P355" s="140">
        <f t="shared" si="89"/>
        <v>0</v>
      </c>
      <c r="Q355" s="156">
        <f t="shared" si="90"/>
        <v>0</v>
      </c>
      <c r="R355" s="143">
        <f t="shared" si="91"/>
        <v>0</v>
      </c>
      <c r="S355" s="52" t="str">
        <f t="shared" si="92"/>
        <v xml:space="preserve"> </v>
      </c>
      <c r="T355" s="52">
        <v>0</v>
      </c>
      <c r="U355" s="141">
        <v>0</v>
      </c>
      <c r="V355" s="159">
        <v>923.35590000000002</v>
      </c>
      <c r="W355" s="186" t="str">
        <f t="shared" si="93"/>
        <v/>
      </c>
      <c r="X355" s="181">
        <f t="shared" si="94"/>
        <v>-923.35590000000002</v>
      </c>
      <c r="Y355" s="200" t="str">
        <f>IF(I355&gt;(H355*V355),"SIM","NÃO")</f>
        <v>NÃO</v>
      </c>
      <c r="Z355" s="188">
        <f t="shared" si="95"/>
        <v>-444.64</v>
      </c>
      <c r="AA355" s="184">
        <f t="shared" si="96"/>
        <v>-923.35590000000002</v>
      </c>
      <c r="AB355" s="118">
        <f t="shared" si="97"/>
        <v>-444.64</v>
      </c>
    </row>
    <row r="356" spans="1:28" x14ac:dyDescent="0.25">
      <c r="A356" s="199" t="s">
        <v>280</v>
      </c>
      <c r="B356" s="51" t="s">
        <v>122</v>
      </c>
      <c r="C356" s="51" t="s">
        <v>90</v>
      </c>
      <c r="D356" s="51" t="s">
        <v>195</v>
      </c>
      <c r="E356" s="51" t="s">
        <v>260</v>
      </c>
      <c r="F356" s="52">
        <v>10</v>
      </c>
      <c r="G356" s="53">
        <v>5149.9902000000002</v>
      </c>
      <c r="H356" s="52">
        <v>0</v>
      </c>
      <c r="I356" s="150">
        <v>0</v>
      </c>
      <c r="J356" s="142">
        <v>4060231059</v>
      </c>
      <c r="K356" s="52">
        <f t="shared" si="84"/>
        <v>0</v>
      </c>
      <c r="L356" s="52">
        <f t="shared" si="86"/>
        <v>0</v>
      </c>
      <c r="M356" s="52">
        <f t="shared" si="87"/>
        <v>19.5</v>
      </c>
      <c r="N356" s="52">
        <f t="shared" si="85"/>
        <v>4</v>
      </c>
      <c r="O356" s="52">
        <f t="shared" si="88"/>
        <v>-0.5</v>
      </c>
      <c r="P356" s="140">
        <f t="shared" si="89"/>
        <v>0</v>
      </c>
      <c r="Q356" s="156">
        <f t="shared" si="90"/>
        <v>0</v>
      </c>
      <c r="R356" s="143">
        <f t="shared" si="91"/>
        <v>0</v>
      </c>
      <c r="S356" s="52" t="str">
        <f t="shared" si="92"/>
        <v xml:space="preserve"> </v>
      </c>
      <c r="T356" s="52">
        <v>12</v>
      </c>
      <c r="U356" s="141">
        <v>6179.9880000000003</v>
      </c>
      <c r="V356" s="159">
        <v>514.99900000000002</v>
      </c>
      <c r="W356" s="186" t="str">
        <f t="shared" si="93"/>
        <v>NÃO</v>
      </c>
      <c r="X356" s="181">
        <f t="shared" si="94"/>
        <v>5149.99</v>
      </c>
      <c r="Y356" s="200"/>
      <c r="Z356" s="188">
        <f t="shared" si="95"/>
        <v>5149.99</v>
      </c>
      <c r="AA356" s="184">
        <f t="shared" si="96"/>
        <v>5149.99</v>
      </c>
      <c r="AB356" s="118">
        <f t="shared" si="97"/>
        <v>5149.99</v>
      </c>
    </row>
    <row r="357" spans="1:28" x14ac:dyDescent="0.25">
      <c r="A357" s="199" t="s">
        <v>280</v>
      </c>
      <c r="B357" s="51" t="s">
        <v>122</v>
      </c>
      <c r="C357" s="51" t="s">
        <v>90</v>
      </c>
      <c r="D357" s="51" t="s">
        <v>196</v>
      </c>
      <c r="E357" s="51" t="s">
        <v>250</v>
      </c>
      <c r="F357" s="52">
        <v>4.5</v>
      </c>
      <c r="G357" s="53">
        <v>6973.5875999999998</v>
      </c>
      <c r="H357" s="52">
        <v>5</v>
      </c>
      <c r="I357" s="150">
        <v>5901.25</v>
      </c>
      <c r="J357" s="142">
        <v>4060231060</v>
      </c>
      <c r="K357" s="52">
        <f t="shared" si="84"/>
        <v>5</v>
      </c>
      <c r="L357" s="52">
        <f t="shared" si="86"/>
        <v>5.5</v>
      </c>
      <c r="M357" s="52">
        <f t="shared" si="87"/>
        <v>13.5</v>
      </c>
      <c r="N357" s="52">
        <f t="shared" si="85"/>
        <v>10</v>
      </c>
      <c r="O357" s="52">
        <f t="shared" si="88"/>
        <v>13.5</v>
      </c>
      <c r="P357" s="140">
        <f t="shared" si="89"/>
        <v>10</v>
      </c>
      <c r="Q357" s="156">
        <f t="shared" si="90"/>
        <v>7</v>
      </c>
      <c r="R357" s="143">
        <f t="shared" si="91"/>
        <v>0</v>
      </c>
      <c r="S357" s="52" t="str">
        <f t="shared" si="92"/>
        <v>não</v>
      </c>
      <c r="T357" s="52">
        <v>5.5</v>
      </c>
      <c r="U357" s="141">
        <v>8523.2736000000004</v>
      </c>
      <c r="V357" s="159">
        <v>1549.6860999999999</v>
      </c>
      <c r="W357" s="186" t="str">
        <f t="shared" si="93"/>
        <v>NÃO</v>
      </c>
      <c r="X357" s="181">
        <f t="shared" si="94"/>
        <v>-774.84304999999995</v>
      </c>
      <c r="Y357" s="200" t="str">
        <f t="shared" ref="Y357:Y362" si="99">IF(I357&gt;(H357*V357),"SIM","NÃO")</f>
        <v>NÃO</v>
      </c>
      <c r="Z357" s="188">
        <f t="shared" si="95"/>
        <v>-590.125</v>
      </c>
      <c r="AA357" s="184">
        <f t="shared" si="96"/>
        <v>-774.84304999999995</v>
      </c>
      <c r="AB357" s="118">
        <f t="shared" si="97"/>
        <v>-590.125</v>
      </c>
    </row>
    <row r="358" spans="1:28" x14ac:dyDescent="0.25">
      <c r="A358" s="199" t="s">
        <v>280</v>
      </c>
      <c r="B358" s="51" t="s">
        <v>122</v>
      </c>
      <c r="C358" s="51" t="s">
        <v>90</v>
      </c>
      <c r="D358" s="51" t="s">
        <v>196</v>
      </c>
      <c r="E358" s="51" t="s">
        <v>260</v>
      </c>
      <c r="F358" s="52">
        <v>7.0000000000000009</v>
      </c>
      <c r="G358" s="53">
        <v>3604.9931999999999</v>
      </c>
      <c r="H358" s="52">
        <v>5</v>
      </c>
      <c r="I358" s="150">
        <v>4316.21</v>
      </c>
      <c r="J358" s="142">
        <v>4060231060</v>
      </c>
      <c r="K358" s="52">
        <f t="shared" si="84"/>
        <v>5</v>
      </c>
      <c r="L358" s="52">
        <f t="shared" si="86"/>
        <v>7.9999999999999991</v>
      </c>
      <c r="M358" s="52">
        <f t="shared" si="87"/>
        <v>13.5</v>
      </c>
      <c r="N358" s="52">
        <f t="shared" si="85"/>
        <v>10</v>
      </c>
      <c r="O358" s="52">
        <f t="shared" si="88"/>
        <v>6.5</v>
      </c>
      <c r="P358" s="140">
        <f t="shared" si="89"/>
        <v>5</v>
      </c>
      <c r="Q358" s="156">
        <f t="shared" si="90"/>
        <v>7</v>
      </c>
      <c r="R358" s="143">
        <f t="shared" si="91"/>
        <v>0</v>
      </c>
      <c r="S358" s="52" t="str">
        <f t="shared" si="92"/>
        <v>não</v>
      </c>
      <c r="T358" s="52">
        <v>7.9999999999999991</v>
      </c>
      <c r="U358" s="141">
        <v>4119.9917999999998</v>
      </c>
      <c r="V358" s="159">
        <v>514.99900000000002</v>
      </c>
      <c r="W358" s="186" t="str">
        <f t="shared" si="93"/>
        <v>NÃO</v>
      </c>
      <c r="X358" s="181">
        <f t="shared" si="94"/>
        <v>1029.9980000000005</v>
      </c>
      <c r="Y358" s="200" t="str">
        <f t="shared" si="99"/>
        <v>SIM</v>
      </c>
      <c r="Z358" s="188">
        <f t="shared" si="95"/>
        <v>1029.9980000000005</v>
      </c>
      <c r="AA358" s="184">
        <f t="shared" si="96"/>
        <v>1029.9980000000005</v>
      </c>
      <c r="AB358" s="118">
        <f t="shared" si="97"/>
        <v>1029.9980000000005</v>
      </c>
    </row>
    <row r="359" spans="1:28" x14ac:dyDescent="0.25">
      <c r="A359" s="199" t="s">
        <v>280</v>
      </c>
      <c r="B359" s="51" t="s">
        <v>122</v>
      </c>
      <c r="C359" s="51" t="s">
        <v>90</v>
      </c>
      <c r="D359" s="51" t="s">
        <v>197</v>
      </c>
      <c r="E359" s="51" t="s">
        <v>250</v>
      </c>
      <c r="F359" s="52">
        <v>0</v>
      </c>
      <c r="G359" s="53">
        <v>0</v>
      </c>
      <c r="H359" s="52">
        <v>2</v>
      </c>
      <c r="I359" s="150">
        <v>5240.41</v>
      </c>
      <c r="J359" s="142">
        <v>4060231061</v>
      </c>
      <c r="K359" s="52">
        <f t="shared" si="84"/>
        <v>0</v>
      </c>
      <c r="L359" s="52">
        <f t="shared" si="86"/>
        <v>0</v>
      </c>
      <c r="M359" s="52">
        <f t="shared" si="87"/>
        <v>8</v>
      </c>
      <c r="N359" s="52">
        <f t="shared" si="85"/>
        <v>3</v>
      </c>
      <c r="O359" s="52">
        <f t="shared" si="88"/>
        <v>8</v>
      </c>
      <c r="P359" s="140">
        <f t="shared" si="89"/>
        <v>3</v>
      </c>
      <c r="Q359" s="156">
        <f t="shared" si="90"/>
        <v>0</v>
      </c>
      <c r="R359" s="143">
        <f t="shared" si="91"/>
        <v>0</v>
      </c>
      <c r="S359" s="52" t="str">
        <f t="shared" si="92"/>
        <v xml:space="preserve"> </v>
      </c>
      <c r="T359" s="52">
        <v>0</v>
      </c>
      <c r="U359" s="141">
        <v>0</v>
      </c>
      <c r="V359" s="159">
        <v>1549.6860999999999</v>
      </c>
      <c r="W359" s="186" t="str">
        <f t="shared" si="93"/>
        <v/>
      </c>
      <c r="X359" s="181">
        <f t="shared" si="94"/>
        <v>-3099.3721999999998</v>
      </c>
      <c r="Y359" s="200" t="str">
        <f t="shared" si="99"/>
        <v>SIM</v>
      </c>
      <c r="Z359" s="188">
        <f t="shared" si="95"/>
        <v>-3099.3721999999998</v>
      </c>
      <c r="AA359" s="184">
        <f t="shared" si="96"/>
        <v>-3099.3721999999998</v>
      </c>
      <c r="AB359" s="118">
        <f t="shared" si="97"/>
        <v>-3099.3721999999998</v>
      </c>
    </row>
    <row r="360" spans="1:28" x14ac:dyDescent="0.25">
      <c r="A360" s="199" t="s">
        <v>280</v>
      </c>
      <c r="B360" s="51" t="s">
        <v>122</v>
      </c>
      <c r="C360" s="51" t="s">
        <v>90</v>
      </c>
      <c r="D360" s="51" t="s">
        <v>197</v>
      </c>
      <c r="E360" s="51" t="s">
        <v>251</v>
      </c>
      <c r="F360" s="52">
        <v>0</v>
      </c>
      <c r="G360" s="53">
        <v>0</v>
      </c>
      <c r="H360" s="52">
        <v>2</v>
      </c>
      <c r="I360" s="150">
        <v>1171.8800000000001</v>
      </c>
      <c r="J360" s="142">
        <v>4060231061</v>
      </c>
      <c r="K360" s="52">
        <f t="shared" si="84"/>
        <v>0</v>
      </c>
      <c r="L360" s="52">
        <f t="shared" si="86"/>
        <v>0</v>
      </c>
      <c r="M360" s="52">
        <f t="shared" si="87"/>
        <v>8</v>
      </c>
      <c r="N360" s="52">
        <f t="shared" si="85"/>
        <v>3</v>
      </c>
      <c r="O360" s="52">
        <f t="shared" si="88"/>
        <v>8</v>
      </c>
      <c r="P360" s="140">
        <f t="shared" si="89"/>
        <v>3</v>
      </c>
      <c r="Q360" s="156">
        <f t="shared" si="90"/>
        <v>0</v>
      </c>
      <c r="R360" s="143">
        <f t="shared" si="91"/>
        <v>0</v>
      </c>
      <c r="S360" s="52" t="str">
        <f t="shared" si="92"/>
        <v xml:space="preserve"> </v>
      </c>
      <c r="T360" s="52">
        <v>0</v>
      </c>
      <c r="U360" s="141">
        <v>0</v>
      </c>
      <c r="V360" s="159">
        <v>1500.8532</v>
      </c>
      <c r="W360" s="186" t="str">
        <f t="shared" si="93"/>
        <v/>
      </c>
      <c r="X360" s="181">
        <f t="shared" si="94"/>
        <v>-3001.7064</v>
      </c>
      <c r="Y360" s="200" t="str">
        <f t="shared" si="99"/>
        <v>NÃO</v>
      </c>
      <c r="Z360" s="188">
        <f t="shared" si="95"/>
        <v>-1171.8800000000001</v>
      </c>
      <c r="AA360" s="184">
        <f t="shared" si="96"/>
        <v>-3001.7064</v>
      </c>
      <c r="AB360" s="118">
        <f t="shared" si="97"/>
        <v>-1171.8800000000001</v>
      </c>
    </row>
    <row r="361" spans="1:28" x14ac:dyDescent="0.25">
      <c r="A361" s="199" t="s">
        <v>280</v>
      </c>
      <c r="B361" s="51" t="s">
        <v>122</v>
      </c>
      <c r="C361" s="51" t="s">
        <v>90</v>
      </c>
      <c r="D361" s="51" t="s">
        <v>197</v>
      </c>
      <c r="E361" s="51" t="s">
        <v>259</v>
      </c>
      <c r="F361" s="52">
        <v>3</v>
      </c>
      <c r="G361" s="53">
        <v>2770.0680000000002</v>
      </c>
      <c r="H361" s="52">
        <v>1</v>
      </c>
      <c r="I361" s="150">
        <v>477.04</v>
      </c>
      <c r="J361" s="142">
        <v>4060231061</v>
      </c>
      <c r="K361" s="52">
        <f t="shared" si="84"/>
        <v>1</v>
      </c>
      <c r="L361" s="52">
        <f t="shared" si="86"/>
        <v>3.5000000000000004</v>
      </c>
      <c r="M361" s="52">
        <f t="shared" si="87"/>
        <v>8</v>
      </c>
      <c r="N361" s="52">
        <f t="shared" si="85"/>
        <v>3</v>
      </c>
      <c r="O361" s="52">
        <f t="shared" si="88"/>
        <v>8</v>
      </c>
      <c r="P361" s="140">
        <f t="shared" si="89"/>
        <v>3</v>
      </c>
      <c r="Q361" s="156">
        <f t="shared" si="90"/>
        <v>3</v>
      </c>
      <c r="R361" s="143">
        <f t="shared" si="91"/>
        <v>0</v>
      </c>
      <c r="S361" s="52" t="str">
        <f t="shared" si="92"/>
        <v>não</v>
      </c>
      <c r="T361" s="52">
        <v>3.5000000000000004</v>
      </c>
      <c r="U361" s="141">
        <v>3231.7458000000001</v>
      </c>
      <c r="V361" s="159">
        <v>923.35590000000002</v>
      </c>
      <c r="W361" s="186" t="str">
        <f t="shared" si="93"/>
        <v>NÃO</v>
      </c>
      <c r="X361" s="181">
        <f t="shared" si="94"/>
        <v>1846.7118</v>
      </c>
      <c r="Y361" s="200" t="str">
        <f t="shared" si="99"/>
        <v>NÃO</v>
      </c>
      <c r="Z361" s="188">
        <f t="shared" si="95"/>
        <v>1846.7118</v>
      </c>
      <c r="AA361" s="184">
        <f t="shared" si="96"/>
        <v>1846.7118</v>
      </c>
      <c r="AB361" s="118">
        <f t="shared" si="97"/>
        <v>1846.7118</v>
      </c>
    </row>
    <row r="362" spans="1:28" ht="15.75" thickBot="1" x14ac:dyDescent="0.3">
      <c r="A362" s="201" t="s">
        <v>280</v>
      </c>
      <c r="B362" s="151" t="s">
        <v>122</v>
      </c>
      <c r="C362" s="151" t="s">
        <v>90</v>
      </c>
      <c r="D362" s="151" t="s">
        <v>197</v>
      </c>
      <c r="E362" s="151" t="s">
        <v>260</v>
      </c>
      <c r="F362" s="152">
        <v>3.9999999999999996</v>
      </c>
      <c r="G362" s="153">
        <v>2059.9962</v>
      </c>
      <c r="H362" s="152">
        <v>2</v>
      </c>
      <c r="I362" s="154">
        <v>898.06</v>
      </c>
      <c r="J362" s="142">
        <v>4060231061</v>
      </c>
      <c r="K362" s="52">
        <f t="shared" si="84"/>
        <v>2</v>
      </c>
      <c r="L362" s="52">
        <f t="shared" si="86"/>
        <v>4.5</v>
      </c>
      <c r="M362" s="52">
        <f t="shared" si="87"/>
        <v>8</v>
      </c>
      <c r="N362" s="52">
        <f t="shared" si="85"/>
        <v>3</v>
      </c>
      <c r="O362" s="52">
        <f t="shared" si="88"/>
        <v>5</v>
      </c>
      <c r="P362" s="140">
        <f t="shared" si="89"/>
        <v>2</v>
      </c>
      <c r="Q362" s="157">
        <f t="shared" si="90"/>
        <v>5</v>
      </c>
      <c r="R362" s="143">
        <f t="shared" si="91"/>
        <v>0</v>
      </c>
      <c r="S362" s="52" t="str">
        <f t="shared" si="92"/>
        <v>não</v>
      </c>
      <c r="T362" s="52">
        <v>4.5</v>
      </c>
      <c r="U362" s="141">
        <v>2317.4958000000001</v>
      </c>
      <c r="V362" s="160">
        <v>514.99900000000002</v>
      </c>
      <c r="W362" s="190" t="str">
        <f t="shared" si="93"/>
        <v>NÃO</v>
      </c>
      <c r="X362" s="181">
        <f t="shared" si="94"/>
        <v>1029.9979999999998</v>
      </c>
      <c r="Y362" s="202" t="str">
        <f t="shared" si="99"/>
        <v>NÃO</v>
      </c>
      <c r="Z362" s="192">
        <f t="shared" si="95"/>
        <v>1029.9979999999998</v>
      </c>
      <c r="AA362" s="184">
        <f t="shared" si="96"/>
        <v>1029.9979999999998</v>
      </c>
      <c r="AB362" s="118">
        <f t="shared" si="97"/>
        <v>1029.9979999999998</v>
      </c>
    </row>
    <row r="363" spans="1:28" x14ac:dyDescent="0.25">
      <c r="A363" s="203" t="s">
        <v>280</v>
      </c>
      <c r="B363" s="147" t="s">
        <v>125</v>
      </c>
      <c r="C363" s="147" t="s">
        <v>71</v>
      </c>
      <c r="D363" s="147" t="s">
        <v>198</v>
      </c>
      <c r="E363" s="147" t="s">
        <v>250</v>
      </c>
      <c r="F363" s="148">
        <v>0.49999999999999994</v>
      </c>
      <c r="G363" s="149">
        <v>774.84299999999996</v>
      </c>
      <c r="H363" s="148">
        <v>0</v>
      </c>
      <c r="I363" s="149">
        <v>0</v>
      </c>
      <c r="J363" s="121">
        <v>4060231062</v>
      </c>
      <c r="K363" s="52">
        <f t="shared" si="84"/>
        <v>0</v>
      </c>
      <c r="L363" s="52">
        <f t="shared" si="86"/>
        <v>0</v>
      </c>
      <c r="M363" s="52">
        <f t="shared" si="87"/>
        <v>3.5</v>
      </c>
      <c r="N363" s="52">
        <f t="shared" si="85"/>
        <v>0</v>
      </c>
      <c r="O363" s="52">
        <f t="shared" si="88"/>
        <v>3.5</v>
      </c>
      <c r="P363" s="52">
        <f t="shared" si="89"/>
        <v>0</v>
      </c>
      <c r="Q363" s="148">
        <f t="shared" si="90"/>
        <v>0</v>
      </c>
      <c r="R363" s="52">
        <f t="shared" si="91"/>
        <v>0</v>
      </c>
      <c r="S363" s="52" t="str">
        <f t="shared" si="92"/>
        <v xml:space="preserve"> </v>
      </c>
      <c r="T363" s="52">
        <v>0.49999999999999994</v>
      </c>
      <c r="U363" s="53">
        <v>774.84299999999996</v>
      </c>
      <c r="V363" s="149">
        <v>1549.6860999999999</v>
      </c>
      <c r="W363" s="174" t="str">
        <f t="shared" si="93"/>
        <v>NÃO</v>
      </c>
      <c r="X363" s="118">
        <f t="shared" si="94"/>
        <v>774.84304999999983</v>
      </c>
      <c r="Y363" s="204"/>
      <c r="Z363" s="175">
        <f t="shared" si="95"/>
        <v>774.84304999999983</v>
      </c>
      <c r="AA363" s="118">
        <f t="shared" si="96"/>
        <v>774.84304999999983</v>
      </c>
      <c r="AB363" s="118">
        <f t="shared" si="97"/>
        <v>774.84304999999983</v>
      </c>
    </row>
    <row r="364" spans="1:28" x14ac:dyDescent="0.25">
      <c r="A364" s="193" t="s">
        <v>280</v>
      </c>
      <c r="B364" s="51" t="s">
        <v>125</v>
      </c>
      <c r="C364" s="51" t="s">
        <v>71</v>
      </c>
      <c r="D364" s="51" t="s">
        <v>198</v>
      </c>
      <c r="E364" s="51" t="s">
        <v>257</v>
      </c>
      <c r="F364" s="52">
        <v>2.5</v>
      </c>
      <c r="G364" s="53">
        <v>7167.2226000000001</v>
      </c>
      <c r="H364" s="52">
        <v>0</v>
      </c>
      <c r="I364" s="53">
        <v>0</v>
      </c>
      <c r="J364" s="121">
        <v>4060231062</v>
      </c>
      <c r="K364" s="52">
        <f t="shared" si="84"/>
        <v>0</v>
      </c>
      <c r="L364" s="52">
        <f t="shared" si="86"/>
        <v>0</v>
      </c>
      <c r="M364" s="52">
        <f t="shared" si="87"/>
        <v>3.5</v>
      </c>
      <c r="N364" s="52">
        <f t="shared" si="85"/>
        <v>0</v>
      </c>
      <c r="O364" s="52">
        <f t="shared" si="88"/>
        <v>3.5</v>
      </c>
      <c r="P364" s="52">
        <f t="shared" si="89"/>
        <v>0</v>
      </c>
      <c r="Q364" s="52">
        <f t="shared" si="90"/>
        <v>0</v>
      </c>
      <c r="R364" s="52">
        <f t="shared" si="91"/>
        <v>0</v>
      </c>
      <c r="S364" s="52" t="str">
        <f t="shared" si="92"/>
        <v xml:space="preserve"> </v>
      </c>
      <c r="T364" s="52">
        <v>3</v>
      </c>
      <c r="U364" s="53">
        <v>8600.6669999999995</v>
      </c>
      <c r="V364" s="53">
        <v>2866.8890999999999</v>
      </c>
      <c r="W364" s="176" t="str">
        <f t="shared" si="93"/>
        <v>NÃO</v>
      </c>
      <c r="X364" s="118">
        <f t="shared" si="94"/>
        <v>7167.2227499999999</v>
      </c>
      <c r="Y364" s="194"/>
      <c r="Z364" s="118">
        <f t="shared" si="95"/>
        <v>7167.2227499999999</v>
      </c>
      <c r="AA364" s="118">
        <f t="shared" si="96"/>
        <v>7167.2227499999999</v>
      </c>
      <c r="AB364" s="118">
        <f t="shared" si="97"/>
        <v>7167.2227499999999</v>
      </c>
    </row>
    <row r="365" spans="1:28" x14ac:dyDescent="0.25">
      <c r="A365" s="193" t="s">
        <v>280</v>
      </c>
      <c r="B365" s="51" t="s">
        <v>125</v>
      </c>
      <c r="C365" s="51" t="s">
        <v>71</v>
      </c>
      <c r="D365" s="51" t="s">
        <v>199</v>
      </c>
      <c r="E365" s="51" t="s">
        <v>250</v>
      </c>
      <c r="F365" s="52">
        <v>1.9999999999999998</v>
      </c>
      <c r="G365" s="53">
        <v>3099.3719999999998</v>
      </c>
      <c r="H365" s="52">
        <v>0</v>
      </c>
      <c r="I365" s="53">
        <v>0</v>
      </c>
      <c r="J365" s="121">
        <v>4060231063</v>
      </c>
      <c r="K365" s="52">
        <f t="shared" si="84"/>
        <v>0</v>
      </c>
      <c r="L365" s="52">
        <f t="shared" si="86"/>
        <v>0</v>
      </c>
      <c r="M365" s="52">
        <f t="shared" si="87"/>
        <v>11</v>
      </c>
      <c r="N365" s="52">
        <f t="shared" si="85"/>
        <v>2</v>
      </c>
      <c r="O365" s="52">
        <f t="shared" si="88"/>
        <v>11</v>
      </c>
      <c r="P365" s="52">
        <f t="shared" si="89"/>
        <v>2</v>
      </c>
      <c r="Q365" s="52">
        <f t="shared" si="90"/>
        <v>0</v>
      </c>
      <c r="R365" s="52">
        <f t="shared" si="91"/>
        <v>0</v>
      </c>
      <c r="S365" s="52" t="str">
        <f t="shared" si="92"/>
        <v xml:space="preserve"> </v>
      </c>
      <c r="T365" s="52">
        <v>2.5</v>
      </c>
      <c r="U365" s="53">
        <v>3874.2150000000001</v>
      </c>
      <c r="V365" s="53">
        <v>1549.6860999999999</v>
      </c>
      <c r="W365" s="176" t="str">
        <f t="shared" si="93"/>
        <v>NÃO</v>
      </c>
      <c r="X365" s="118">
        <f t="shared" si="94"/>
        <v>3099.3721999999993</v>
      </c>
      <c r="Y365" s="194"/>
      <c r="Z365" s="118">
        <f t="shared" si="95"/>
        <v>3099.3721999999993</v>
      </c>
      <c r="AA365" s="118">
        <f t="shared" si="96"/>
        <v>3099.3721999999993</v>
      </c>
      <c r="AB365" s="118">
        <f t="shared" si="97"/>
        <v>3099.3721999999993</v>
      </c>
    </row>
    <row r="366" spans="1:28" x14ac:dyDescent="0.25">
      <c r="A366" s="193" t="s">
        <v>280</v>
      </c>
      <c r="B366" s="51" t="s">
        <v>125</v>
      </c>
      <c r="C366" s="51" t="s">
        <v>71</v>
      </c>
      <c r="D366" s="51" t="s">
        <v>199</v>
      </c>
      <c r="E366" s="51" t="s">
        <v>257</v>
      </c>
      <c r="F366" s="52">
        <v>7.5</v>
      </c>
      <c r="G366" s="53">
        <v>21501.668399999999</v>
      </c>
      <c r="H366" s="52">
        <v>2</v>
      </c>
      <c r="I366" s="53">
        <v>5538.99</v>
      </c>
      <c r="J366" s="121">
        <v>4060231063</v>
      </c>
      <c r="K366" s="52">
        <f t="shared" si="84"/>
        <v>2</v>
      </c>
      <c r="L366" s="52">
        <f t="shared" si="86"/>
        <v>8.5</v>
      </c>
      <c r="M366" s="52">
        <f t="shared" si="87"/>
        <v>11</v>
      </c>
      <c r="N366" s="52">
        <f t="shared" si="85"/>
        <v>2</v>
      </c>
      <c r="O366" s="52">
        <f t="shared" si="88"/>
        <v>11</v>
      </c>
      <c r="P366" s="52">
        <f t="shared" si="89"/>
        <v>2</v>
      </c>
      <c r="Q366" s="52">
        <f t="shared" si="90"/>
        <v>11</v>
      </c>
      <c r="R366" s="52">
        <f t="shared" si="91"/>
        <v>0</v>
      </c>
      <c r="S366" s="52" t="str">
        <f t="shared" si="92"/>
        <v>não</v>
      </c>
      <c r="T366" s="52">
        <v>8.5</v>
      </c>
      <c r="U366" s="53">
        <v>24368.557199999999</v>
      </c>
      <c r="V366" s="53">
        <v>2866.8890999999999</v>
      </c>
      <c r="W366" s="176" t="str">
        <f t="shared" si="93"/>
        <v>NÃO</v>
      </c>
      <c r="X366" s="118">
        <f t="shared" si="94"/>
        <v>15767.89005</v>
      </c>
      <c r="Y366" s="194" t="str">
        <f>IF(I366&gt;(H366*V366),"SIM","NÃO")</f>
        <v>NÃO</v>
      </c>
      <c r="Z366" s="118">
        <f t="shared" si="95"/>
        <v>15767.89005</v>
      </c>
      <c r="AA366" s="118">
        <f t="shared" si="96"/>
        <v>15767.89005</v>
      </c>
      <c r="AB366" s="118">
        <f t="shared" si="97"/>
        <v>15767.89005</v>
      </c>
    </row>
    <row r="367" spans="1:28" x14ac:dyDescent="0.25">
      <c r="A367" s="193" t="s">
        <v>280</v>
      </c>
      <c r="B367" s="51" t="s">
        <v>125</v>
      </c>
      <c r="C367" s="51" t="s">
        <v>71</v>
      </c>
      <c r="D367" s="51" t="s">
        <v>200</v>
      </c>
      <c r="E367" s="51" t="s">
        <v>250</v>
      </c>
      <c r="F367" s="52">
        <v>0.99999999999999989</v>
      </c>
      <c r="G367" s="53">
        <v>1549.6859999999999</v>
      </c>
      <c r="H367" s="52">
        <v>1</v>
      </c>
      <c r="I367" s="53">
        <v>457.34</v>
      </c>
      <c r="J367" s="121">
        <v>4060231064</v>
      </c>
      <c r="K367" s="52">
        <f t="shared" si="84"/>
        <v>1</v>
      </c>
      <c r="L367" s="52">
        <f t="shared" si="86"/>
        <v>0.99999999999999989</v>
      </c>
      <c r="M367" s="52">
        <f t="shared" si="87"/>
        <v>5.5</v>
      </c>
      <c r="N367" s="52">
        <f t="shared" si="85"/>
        <v>1</v>
      </c>
      <c r="O367" s="52">
        <f t="shared" si="88"/>
        <v>5.5</v>
      </c>
      <c r="P367" s="52">
        <f t="shared" si="89"/>
        <v>1</v>
      </c>
      <c r="Q367" s="52">
        <f t="shared" si="90"/>
        <v>6</v>
      </c>
      <c r="R367" s="52">
        <f t="shared" si="91"/>
        <v>0</v>
      </c>
      <c r="S367" s="52" t="str">
        <f t="shared" si="92"/>
        <v>não</v>
      </c>
      <c r="T367" s="52">
        <v>0.99999999999999989</v>
      </c>
      <c r="U367" s="53">
        <v>1549.6859999999999</v>
      </c>
      <c r="V367" s="53">
        <v>1549.6860999999999</v>
      </c>
      <c r="W367" s="176" t="str">
        <f t="shared" si="93"/>
        <v>NÃO</v>
      </c>
      <c r="X367" s="118">
        <f t="shared" si="94"/>
        <v>-1.7204971891615627E-13</v>
      </c>
      <c r="Y367" s="194" t="str">
        <f>IF(I367&gt;(H367*V367),"SIM","NÃO")</f>
        <v>NÃO</v>
      </c>
      <c r="Z367" s="118">
        <f t="shared" si="95"/>
        <v>-5.0774939808206906E-14</v>
      </c>
      <c r="AA367" s="118">
        <f t="shared" si="96"/>
        <v>-1.7204971891615627E-13</v>
      </c>
      <c r="AB367" s="118">
        <f t="shared" si="97"/>
        <v>-5.0774939808206906E-14</v>
      </c>
    </row>
    <row r="368" spans="1:28" x14ac:dyDescent="0.25">
      <c r="A368" s="193" t="s">
        <v>280</v>
      </c>
      <c r="B368" s="51" t="s">
        <v>125</v>
      </c>
      <c r="C368" s="51" t="s">
        <v>71</v>
      </c>
      <c r="D368" s="51" t="s">
        <v>200</v>
      </c>
      <c r="E368" s="51" t="s">
        <v>257</v>
      </c>
      <c r="F368" s="52">
        <v>3.9999999999999996</v>
      </c>
      <c r="G368" s="53">
        <v>11467.556399999999</v>
      </c>
      <c r="H368" s="52">
        <v>0</v>
      </c>
      <c r="I368" s="53">
        <v>0</v>
      </c>
      <c r="J368" s="121">
        <v>4060231064</v>
      </c>
      <c r="K368" s="52">
        <f t="shared" si="84"/>
        <v>0</v>
      </c>
      <c r="L368" s="52">
        <f t="shared" si="86"/>
        <v>0</v>
      </c>
      <c r="M368" s="52">
        <f t="shared" si="87"/>
        <v>5.5</v>
      </c>
      <c r="N368" s="52">
        <f t="shared" si="85"/>
        <v>1</v>
      </c>
      <c r="O368" s="52">
        <f t="shared" si="88"/>
        <v>-0.5</v>
      </c>
      <c r="P368" s="52">
        <f t="shared" si="89"/>
        <v>0</v>
      </c>
      <c r="Q368" s="52">
        <f t="shared" si="90"/>
        <v>0</v>
      </c>
      <c r="R368" s="52">
        <f t="shared" si="91"/>
        <v>0</v>
      </c>
      <c r="S368" s="52" t="str">
        <f t="shared" si="92"/>
        <v xml:space="preserve"> </v>
      </c>
      <c r="T368" s="52">
        <v>4.5</v>
      </c>
      <c r="U368" s="53">
        <v>12901.0008</v>
      </c>
      <c r="V368" s="53">
        <v>2866.8890999999999</v>
      </c>
      <c r="W368" s="176" t="str">
        <f t="shared" si="93"/>
        <v>NÃO</v>
      </c>
      <c r="X368" s="118">
        <f t="shared" si="94"/>
        <v>11467.556399999998</v>
      </c>
      <c r="Y368" s="194"/>
      <c r="Z368" s="118">
        <f t="shared" si="95"/>
        <v>11467.556399999998</v>
      </c>
      <c r="AA368" s="118">
        <f t="shared" si="96"/>
        <v>11467.556399999998</v>
      </c>
      <c r="AB368" s="118">
        <f t="shared" si="97"/>
        <v>11467.556399999998</v>
      </c>
    </row>
    <row r="369" spans="1:28" x14ac:dyDescent="0.25">
      <c r="A369" s="193" t="s">
        <v>280</v>
      </c>
      <c r="B369" s="51" t="s">
        <v>125</v>
      </c>
      <c r="C369" s="51" t="s">
        <v>71</v>
      </c>
      <c r="D369" s="51" t="s">
        <v>201</v>
      </c>
      <c r="E369" s="51" t="s">
        <v>250</v>
      </c>
      <c r="F369" s="52">
        <v>0.99999999999999989</v>
      </c>
      <c r="G369" s="53">
        <v>1549.6859999999999</v>
      </c>
      <c r="H369" s="52">
        <v>0</v>
      </c>
      <c r="I369" s="53">
        <v>0</v>
      </c>
      <c r="J369" s="121">
        <v>4060231065</v>
      </c>
      <c r="K369" s="52">
        <f t="shared" si="84"/>
        <v>0</v>
      </c>
      <c r="L369" s="52">
        <f t="shared" si="86"/>
        <v>0</v>
      </c>
      <c r="M369" s="52">
        <f t="shared" si="87"/>
        <v>4.9999999999999991</v>
      </c>
      <c r="N369" s="52">
        <f t="shared" si="85"/>
        <v>0</v>
      </c>
      <c r="O369" s="52">
        <f t="shared" si="88"/>
        <v>4.9999999999999991</v>
      </c>
      <c r="P369" s="52">
        <f t="shared" si="89"/>
        <v>0</v>
      </c>
      <c r="Q369" s="52">
        <f t="shared" si="90"/>
        <v>0</v>
      </c>
      <c r="R369" s="52">
        <f t="shared" si="91"/>
        <v>0</v>
      </c>
      <c r="S369" s="52" t="str">
        <f t="shared" si="92"/>
        <v xml:space="preserve"> </v>
      </c>
      <c r="T369" s="52">
        <v>0.99999999999999989</v>
      </c>
      <c r="U369" s="53">
        <v>1549.6859999999999</v>
      </c>
      <c r="V369" s="53">
        <v>1549.6860999999999</v>
      </c>
      <c r="W369" s="176" t="str">
        <f t="shared" si="93"/>
        <v>NÃO</v>
      </c>
      <c r="X369" s="118">
        <f t="shared" si="94"/>
        <v>1549.6860999999997</v>
      </c>
      <c r="Y369" s="194"/>
      <c r="Z369" s="118">
        <f t="shared" si="95"/>
        <v>1549.6860999999997</v>
      </c>
      <c r="AA369" s="118">
        <f t="shared" si="96"/>
        <v>1549.6860999999997</v>
      </c>
      <c r="AB369" s="118">
        <f t="shared" si="97"/>
        <v>1549.6860999999997</v>
      </c>
    </row>
    <row r="370" spans="1:28" x14ac:dyDescent="0.25">
      <c r="A370" s="193" t="s">
        <v>280</v>
      </c>
      <c r="B370" s="51" t="s">
        <v>125</v>
      </c>
      <c r="C370" s="51" t="s">
        <v>71</v>
      </c>
      <c r="D370" s="51" t="s">
        <v>201</v>
      </c>
      <c r="E370" s="51" t="s">
        <v>257</v>
      </c>
      <c r="F370" s="52">
        <v>3.5000000000000004</v>
      </c>
      <c r="G370" s="53">
        <v>10034.111999999999</v>
      </c>
      <c r="H370" s="52">
        <v>0</v>
      </c>
      <c r="I370" s="53">
        <v>0</v>
      </c>
      <c r="J370" s="121">
        <v>4060231065</v>
      </c>
      <c r="K370" s="52">
        <f t="shared" si="84"/>
        <v>0</v>
      </c>
      <c r="L370" s="52">
        <f t="shared" si="86"/>
        <v>0</v>
      </c>
      <c r="M370" s="52">
        <f t="shared" si="87"/>
        <v>4.9999999999999991</v>
      </c>
      <c r="N370" s="52">
        <f t="shared" si="85"/>
        <v>0</v>
      </c>
      <c r="O370" s="52">
        <f t="shared" si="88"/>
        <v>4.9999999999999991</v>
      </c>
      <c r="P370" s="52">
        <f t="shared" si="89"/>
        <v>0</v>
      </c>
      <c r="Q370" s="52">
        <f t="shared" si="90"/>
        <v>0</v>
      </c>
      <c r="R370" s="52">
        <f t="shared" si="91"/>
        <v>0</v>
      </c>
      <c r="S370" s="52" t="str">
        <f t="shared" si="92"/>
        <v xml:space="preserve"> </v>
      </c>
      <c r="T370" s="52">
        <v>3.9999999999999996</v>
      </c>
      <c r="U370" s="53">
        <v>11467.556399999999</v>
      </c>
      <c r="V370" s="53">
        <v>2866.8890999999999</v>
      </c>
      <c r="W370" s="176" t="str">
        <f t="shared" si="93"/>
        <v>NÃO</v>
      </c>
      <c r="X370" s="118">
        <f t="shared" si="94"/>
        <v>10034.111850000001</v>
      </c>
      <c r="Y370" s="194"/>
      <c r="Z370" s="118">
        <f t="shared" si="95"/>
        <v>10034.111850000001</v>
      </c>
      <c r="AA370" s="118">
        <f t="shared" si="96"/>
        <v>10034.111850000001</v>
      </c>
      <c r="AB370" s="118">
        <f t="shared" si="97"/>
        <v>10034.111850000001</v>
      </c>
    </row>
    <row r="371" spans="1:28" x14ac:dyDescent="0.25">
      <c r="A371" s="193" t="s">
        <v>280</v>
      </c>
      <c r="B371" s="51" t="s">
        <v>125</v>
      </c>
      <c r="C371" s="51" t="s">
        <v>71</v>
      </c>
      <c r="D371" s="51" t="s">
        <v>202</v>
      </c>
      <c r="E371" s="51" t="s">
        <v>250</v>
      </c>
      <c r="F371" s="52">
        <v>0.49999999999999994</v>
      </c>
      <c r="G371" s="53">
        <v>774.84299999999996</v>
      </c>
      <c r="H371" s="52">
        <v>0</v>
      </c>
      <c r="I371" s="53">
        <v>0</v>
      </c>
      <c r="J371" s="121">
        <v>4060231066</v>
      </c>
      <c r="K371" s="52">
        <f t="shared" si="84"/>
        <v>0</v>
      </c>
      <c r="L371" s="52">
        <f t="shared" si="86"/>
        <v>0</v>
      </c>
      <c r="M371" s="52">
        <f t="shared" si="87"/>
        <v>4.4999999999999991</v>
      </c>
      <c r="N371" s="52">
        <f t="shared" si="85"/>
        <v>0</v>
      </c>
      <c r="O371" s="52">
        <f t="shared" si="88"/>
        <v>4.4999999999999991</v>
      </c>
      <c r="P371" s="52">
        <f t="shared" si="89"/>
        <v>0</v>
      </c>
      <c r="Q371" s="52">
        <f t="shared" si="90"/>
        <v>0</v>
      </c>
      <c r="R371" s="52">
        <f t="shared" si="91"/>
        <v>0</v>
      </c>
      <c r="S371" s="52" t="str">
        <f t="shared" si="92"/>
        <v xml:space="preserve"> </v>
      </c>
      <c r="T371" s="52">
        <v>0.49999999999999994</v>
      </c>
      <c r="U371" s="53">
        <v>774.84299999999996</v>
      </c>
      <c r="V371" s="53">
        <v>1549.6860999999999</v>
      </c>
      <c r="W371" s="176" t="str">
        <f t="shared" si="93"/>
        <v>NÃO</v>
      </c>
      <c r="X371" s="118">
        <f t="shared" si="94"/>
        <v>774.84304999999983</v>
      </c>
      <c r="Y371" s="194"/>
      <c r="Z371" s="118">
        <f t="shared" si="95"/>
        <v>774.84304999999983</v>
      </c>
      <c r="AA371" s="118">
        <f t="shared" si="96"/>
        <v>774.84304999999983</v>
      </c>
      <c r="AB371" s="118">
        <f t="shared" si="97"/>
        <v>774.84304999999983</v>
      </c>
    </row>
    <row r="372" spans="1:28" ht="30" x14ac:dyDescent="0.25">
      <c r="A372" s="193" t="s">
        <v>280</v>
      </c>
      <c r="B372" s="51" t="s">
        <v>125</v>
      </c>
      <c r="C372" s="51" t="s">
        <v>71</v>
      </c>
      <c r="D372" s="51" t="s">
        <v>202</v>
      </c>
      <c r="E372" s="51" t="s">
        <v>258</v>
      </c>
      <c r="F372" s="52">
        <v>0</v>
      </c>
      <c r="G372" s="53">
        <v>0</v>
      </c>
      <c r="H372" s="52">
        <v>1</v>
      </c>
      <c r="I372" s="53">
        <v>428.64</v>
      </c>
      <c r="J372" s="121">
        <v>4060231066</v>
      </c>
      <c r="K372" s="52">
        <f t="shared" si="84"/>
        <v>0</v>
      </c>
      <c r="L372" s="52">
        <f t="shared" si="86"/>
        <v>0</v>
      </c>
      <c r="M372" s="52">
        <f t="shared" si="87"/>
        <v>4.4999999999999991</v>
      </c>
      <c r="N372" s="52">
        <f t="shared" si="85"/>
        <v>0</v>
      </c>
      <c r="O372" s="52">
        <f t="shared" si="88"/>
        <v>4.4999999999999991</v>
      </c>
      <c r="P372" s="52">
        <f t="shared" si="89"/>
        <v>0</v>
      </c>
      <c r="Q372" s="52">
        <f t="shared" si="90"/>
        <v>0</v>
      </c>
      <c r="R372" s="52">
        <f t="shared" si="91"/>
        <v>0</v>
      </c>
      <c r="S372" s="52" t="str">
        <f t="shared" si="92"/>
        <v xml:space="preserve"> </v>
      </c>
      <c r="T372" s="52">
        <v>0</v>
      </c>
      <c r="U372" s="53">
        <v>0</v>
      </c>
      <c r="V372" s="53">
        <v>464.55</v>
      </c>
      <c r="W372" s="176" t="str">
        <f t="shared" si="93"/>
        <v/>
      </c>
      <c r="X372" s="118">
        <f t="shared" si="94"/>
        <v>-464.55</v>
      </c>
      <c r="Y372" s="194" t="str">
        <f>IF(I372&gt;(H372*V372),"SIM","NÃO")</f>
        <v>NÃO</v>
      </c>
      <c r="Z372" s="118">
        <f t="shared" si="95"/>
        <v>-428.64</v>
      </c>
      <c r="AA372" s="118">
        <f t="shared" si="96"/>
        <v>-464.55</v>
      </c>
      <c r="AB372" s="118">
        <f t="shared" si="97"/>
        <v>-428.64</v>
      </c>
    </row>
    <row r="373" spans="1:28" x14ac:dyDescent="0.25">
      <c r="A373" s="193" t="s">
        <v>280</v>
      </c>
      <c r="B373" s="51" t="s">
        <v>125</v>
      </c>
      <c r="C373" s="51" t="s">
        <v>71</v>
      </c>
      <c r="D373" s="51" t="s">
        <v>202</v>
      </c>
      <c r="E373" s="51" t="s">
        <v>257</v>
      </c>
      <c r="F373" s="52">
        <v>3</v>
      </c>
      <c r="G373" s="53">
        <v>8600.6669999999995</v>
      </c>
      <c r="H373" s="52">
        <v>0</v>
      </c>
      <c r="I373" s="53">
        <v>0</v>
      </c>
      <c r="J373" s="121">
        <v>4060231066</v>
      </c>
      <c r="K373" s="52">
        <f t="shared" si="84"/>
        <v>0</v>
      </c>
      <c r="L373" s="52">
        <f t="shared" si="86"/>
        <v>0</v>
      </c>
      <c r="M373" s="52">
        <f t="shared" si="87"/>
        <v>4.4999999999999991</v>
      </c>
      <c r="N373" s="52">
        <f t="shared" si="85"/>
        <v>0</v>
      </c>
      <c r="O373" s="52">
        <f t="shared" si="88"/>
        <v>4.4999999999999991</v>
      </c>
      <c r="P373" s="52">
        <f t="shared" si="89"/>
        <v>0</v>
      </c>
      <c r="Q373" s="52">
        <f t="shared" si="90"/>
        <v>0</v>
      </c>
      <c r="R373" s="52">
        <f t="shared" si="91"/>
        <v>0</v>
      </c>
      <c r="S373" s="52" t="str">
        <f t="shared" si="92"/>
        <v xml:space="preserve"> </v>
      </c>
      <c r="T373" s="52">
        <v>3.9999999999999996</v>
      </c>
      <c r="U373" s="53">
        <v>11467.556399999999</v>
      </c>
      <c r="V373" s="53">
        <v>2866.8890999999999</v>
      </c>
      <c r="W373" s="176" t="str">
        <f t="shared" si="93"/>
        <v>NÃO</v>
      </c>
      <c r="X373" s="118">
        <f t="shared" si="94"/>
        <v>8600.6672999999992</v>
      </c>
      <c r="Y373" s="194"/>
      <c r="Z373" s="118">
        <f t="shared" si="95"/>
        <v>8600.6672999999992</v>
      </c>
      <c r="AA373" s="118">
        <f t="shared" si="96"/>
        <v>8600.6672999999992</v>
      </c>
      <c r="AB373" s="118">
        <f t="shared" si="97"/>
        <v>8600.6672999999992</v>
      </c>
    </row>
    <row r="374" spans="1:28" x14ac:dyDescent="0.25">
      <c r="A374" s="193" t="s">
        <v>280</v>
      </c>
      <c r="B374" s="51" t="s">
        <v>125</v>
      </c>
      <c r="C374" s="51" t="s">
        <v>71</v>
      </c>
      <c r="D374" s="51" t="s">
        <v>203</v>
      </c>
      <c r="E374" s="51" t="s">
        <v>250</v>
      </c>
      <c r="F374" s="52">
        <v>0.49999999999999994</v>
      </c>
      <c r="G374" s="53">
        <v>774.84299999999996</v>
      </c>
      <c r="H374" s="52">
        <v>0</v>
      </c>
      <c r="I374" s="53">
        <v>0</v>
      </c>
      <c r="J374" s="121">
        <v>4060231067</v>
      </c>
      <c r="K374" s="52">
        <f t="shared" si="84"/>
        <v>0</v>
      </c>
      <c r="L374" s="52">
        <f t="shared" si="86"/>
        <v>0</v>
      </c>
      <c r="M374" s="52">
        <f t="shared" si="87"/>
        <v>3.5</v>
      </c>
      <c r="N374" s="52">
        <f t="shared" si="85"/>
        <v>4</v>
      </c>
      <c r="O374" s="52">
        <f t="shared" si="88"/>
        <v>3.5</v>
      </c>
      <c r="P374" s="52">
        <f t="shared" si="89"/>
        <v>4</v>
      </c>
      <c r="Q374" s="52">
        <f t="shared" si="90"/>
        <v>0</v>
      </c>
      <c r="R374" s="52">
        <f t="shared" si="91"/>
        <v>0</v>
      </c>
      <c r="S374" s="52" t="str">
        <f t="shared" si="92"/>
        <v xml:space="preserve"> </v>
      </c>
      <c r="T374" s="52">
        <v>0.49999999999999994</v>
      </c>
      <c r="U374" s="53">
        <v>774.84299999999996</v>
      </c>
      <c r="V374" s="53">
        <v>1549.6860999999999</v>
      </c>
      <c r="W374" s="176" t="str">
        <f t="shared" si="93"/>
        <v>NÃO</v>
      </c>
      <c r="X374" s="118">
        <f t="shared" si="94"/>
        <v>774.84304999999983</v>
      </c>
      <c r="Y374" s="194"/>
      <c r="Z374" s="118">
        <f t="shared" si="95"/>
        <v>774.84304999999983</v>
      </c>
      <c r="AA374" s="118">
        <f t="shared" si="96"/>
        <v>774.84304999999983</v>
      </c>
      <c r="AB374" s="118">
        <f t="shared" si="97"/>
        <v>774.84304999999983</v>
      </c>
    </row>
    <row r="375" spans="1:28" ht="30" x14ac:dyDescent="0.25">
      <c r="A375" s="193" t="s">
        <v>280</v>
      </c>
      <c r="B375" s="51" t="s">
        <v>125</v>
      </c>
      <c r="C375" s="51" t="s">
        <v>71</v>
      </c>
      <c r="D375" s="51" t="s">
        <v>203</v>
      </c>
      <c r="E375" s="51" t="s">
        <v>258</v>
      </c>
      <c r="F375" s="52">
        <v>0</v>
      </c>
      <c r="G375" s="53">
        <v>0</v>
      </c>
      <c r="H375" s="52">
        <v>1</v>
      </c>
      <c r="I375" s="53">
        <v>428.64</v>
      </c>
      <c r="J375" s="121">
        <v>4060231067</v>
      </c>
      <c r="K375" s="52">
        <f t="shared" si="84"/>
        <v>0</v>
      </c>
      <c r="L375" s="52">
        <f t="shared" si="86"/>
        <v>0</v>
      </c>
      <c r="M375" s="52">
        <f t="shared" si="87"/>
        <v>3.5</v>
      </c>
      <c r="N375" s="52">
        <f t="shared" si="85"/>
        <v>4</v>
      </c>
      <c r="O375" s="52">
        <f t="shared" si="88"/>
        <v>3.5</v>
      </c>
      <c r="P375" s="52">
        <f t="shared" si="89"/>
        <v>4</v>
      </c>
      <c r="Q375" s="52">
        <f t="shared" si="90"/>
        <v>0</v>
      </c>
      <c r="R375" s="52">
        <f t="shared" si="91"/>
        <v>0</v>
      </c>
      <c r="S375" s="52" t="str">
        <f t="shared" si="92"/>
        <v xml:space="preserve"> </v>
      </c>
      <c r="T375" s="52">
        <v>0</v>
      </c>
      <c r="U375" s="53">
        <v>0</v>
      </c>
      <c r="V375" s="53">
        <v>464.55</v>
      </c>
      <c r="W375" s="176" t="str">
        <f t="shared" si="93"/>
        <v/>
      </c>
      <c r="X375" s="118">
        <f t="shared" si="94"/>
        <v>-464.55</v>
      </c>
      <c r="Y375" s="194" t="str">
        <f>IF(I375&gt;(H375*V375),"SIM","NÃO")</f>
        <v>NÃO</v>
      </c>
      <c r="Z375" s="118">
        <f t="shared" si="95"/>
        <v>-428.64</v>
      </c>
      <c r="AA375" s="118">
        <f t="shared" si="96"/>
        <v>-464.55</v>
      </c>
      <c r="AB375" s="118">
        <f t="shared" si="97"/>
        <v>-428.64</v>
      </c>
    </row>
    <row r="376" spans="1:28" x14ac:dyDescent="0.25">
      <c r="A376" s="193" t="s">
        <v>280</v>
      </c>
      <c r="B376" s="51" t="s">
        <v>125</v>
      </c>
      <c r="C376" s="51" t="s">
        <v>71</v>
      </c>
      <c r="D376" s="51" t="s">
        <v>203</v>
      </c>
      <c r="E376" s="51" t="s">
        <v>257</v>
      </c>
      <c r="F376" s="52">
        <v>2.5</v>
      </c>
      <c r="G376" s="53">
        <v>7167.2226000000001</v>
      </c>
      <c r="H376" s="52">
        <v>4</v>
      </c>
      <c r="I376" s="53">
        <v>9056.7800000000007</v>
      </c>
      <c r="J376" s="121">
        <v>4060231067</v>
      </c>
      <c r="K376" s="52">
        <f t="shared" si="84"/>
        <v>4</v>
      </c>
      <c r="L376" s="52">
        <f t="shared" si="86"/>
        <v>3</v>
      </c>
      <c r="M376" s="52">
        <f t="shared" si="87"/>
        <v>3.5</v>
      </c>
      <c r="N376" s="52">
        <f t="shared" si="85"/>
        <v>4</v>
      </c>
      <c r="O376" s="52">
        <f t="shared" si="88"/>
        <v>3.5</v>
      </c>
      <c r="P376" s="52">
        <f t="shared" si="89"/>
        <v>4</v>
      </c>
      <c r="Q376" s="52">
        <f t="shared" si="90"/>
        <v>4</v>
      </c>
      <c r="R376" s="52">
        <f t="shared" si="91"/>
        <v>0</v>
      </c>
      <c r="S376" s="52" t="str">
        <f t="shared" si="92"/>
        <v>não</v>
      </c>
      <c r="T376" s="52">
        <v>3</v>
      </c>
      <c r="U376" s="53">
        <v>8600.6669999999995</v>
      </c>
      <c r="V376" s="53">
        <v>2866.8890999999999</v>
      </c>
      <c r="W376" s="176" t="str">
        <f t="shared" si="93"/>
        <v>NÃO</v>
      </c>
      <c r="X376" s="118">
        <f t="shared" si="94"/>
        <v>-4300.3336499999996</v>
      </c>
      <c r="Y376" s="194" t="str">
        <f>IF(I376&gt;(H376*V376),"SIM","NÃO")</f>
        <v>NÃO</v>
      </c>
      <c r="Z376" s="118">
        <f t="shared" si="95"/>
        <v>-3396.2925000000005</v>
      </c>
      <c r="AA376" s="118">
        <f t="shared" si="96"/>
        <v>-4300.3336499999996</v>
      </c>
      <c r="AB376" s="118">
        <f t="shared" si="97"/>
        <v>-3396.2925000000005</v>
      </c>
    </row>
    <row r="377" spans="1:28" x14ac:dyDescent="0.25">
      <c r="A377" s="193" t="s">
        <v>280</v>
      </c>
      <c r="B377" s="51" t="s">
        <v>125</v>
      </c>
      <c r="C377" s="51" t="s">
        <v>71</v>
      </c>
      <c r="D377" s="51" t="s">
        <v>204</v>
      </c>
      <c r="E377" s="51" t="s">
        <v>250</v>
      </c>
      <c r="F377" s="52">
        <v>0.49999999999999994</v>
      </c>
      <c r="G377" s="53">
        <v>774.84299999999996</v>
      </c>
      <c r="H377" s="52">
        <v>0</v>
      </c>
      <c r="I377" s="53">
        <v>0</v>
      </c>
      <c r="J377" s="121">
        <v>4060231068</v>
      </c>
      <c r="K377" s="52">
        <f t="shared" si="84"/>
        <v>0</v>
      </c>
      <c r="L377" s="52">
        <f t="shared" si="86"/>
        <v>0</v>
      </c>
      <c r="M377" s="52">
        <f t="shared" si="87"/>
        <v>3.4999999999999996</v>
      </c>
      <c r="N377" s="52">
        <f t="shared" si="85"/>
        <v>0</v>
      </c>
      <c r="O377" s="52">
        <f t="shared" si="88"/>
        <v>3.4999999999999996</v>
      </c>
      <c r="P377" s="52">
        <f t="shared" si="89"/>
        <v>0</v>
      </c>
      <c r="Q377" s="52">
        <f t="shared" si="90"/>
        <v>0</v>
      </c>
      <c r="R377" s="52">
        <f t="shared" si="91"/>
        <v>0</v>
      </c>
      <c r="S377" s="52" t="str">
        <f t="shared" si="92"/>
        <v xml:space="preserve"> </v>
      </c>
      <c r="T377" s="52">
        <v>0.49999999999999994</v>
      </c>
      <c r="U377" s="53">
        <v>774.84299999999996</v>
      </c>
      <c r="V377" s="53">
        <v>1549.6860999999999</v>
      </c>
      <c r="W377" s="176" t="str">
        <f t="shared" si="93"/>
        <v>NÃO</v>
      </c>
      <c r="X377" s="118">
        <f t="shared" si="94"/>
        <v>774.84304999999983</v>
      </c>
      <c r="Y377" s="194"/>
      <c r="Z377" s="118">
        <f t="shared" si="95"/>
        <v>774.84304999999983</v>
      </c>
      <c r="AA377" s="118">
        <f t="shared" si="96"/>
        <v>774.84304999999983</v>
      </c>
      <c r="AB377" s="118">
        <f t="shared" si="97"/>
        <v>774.84304999999983</v>
      </c>
    </row>
    <row r="378" spans="1:28" x14ac:dyDescent="0.25">
      <c r="A378" s="193" t="s">
        <v>280</v>
      </c>
      <c r="B378" s="51" t="s">
        <v>125</v>
      </c>
      <c r="C378" s="51" t="s">
        <v>71</v>
      </c>
      <c r="D378" s="51" t="s">
        <v>204</v>
      </c>
      <c r="E378" s="51" t="s">
        <v>261</v>
      </c>
      <c r="F378" s="52">
        <v>1.5</v>
      </c>
      <c r="G378" s="53">
        <v>2482.6992</v>
      </c>
      <c r="H378" s="52">
        <v>0</v>
      </c>
      <c r="I378" s="53">
        <v>0</v>
      </c>
      <c r="J378" s="121">
        <v>4060231068</v>
      </c>
      <c r="K378" s="52">
        <f t="shared" si="84"/>
        <v>0</v>
      </c>
      <c r="L378" s="52">
        <f t="shared" si="86"/>
        <v>0</v>
      </c>
      <c r="M378" s="52">
        <f t="shared" si="87"/>
        <v>3.4999999999999996</v>
      </c>
      <c r="N378" s="52">
        <f t="shared" si="85"/>
        <v>0</v>
      </c>
      <c r="O378" s="52">
        <f t="shared" si="88"/>
        <v>3.4999999999999996</v>
      </c>
      <c r="P378" s="52">
        <f t="shared" si="89"/>
        <v>0</v>
      </c>
      <c r="Q378" s="52">
        <f t="shared" si="90"/>
        <v>0</v>
      </c>
      <c r="R378" s="52">
        <f t="shared" si="91"/>
        <v>0</v>
      </c>
      <c r="S378" s="52" t="str">
        <f t="shared" si="92"/>
        <v xml:space="preserve"> </v>
      </c>
      <c r="T378" s="52">
        <v>1.9999999999999998</v>
      </c>
      <c r="U378" s="53">
        <v>3310.2654000000002</v>
      </c>
      <c r="V378" s="53">
        <v>1655.1328000000001</v>
      </c>
      <c r="W378" s="176" t="str">
        <f t="shared" si="93"/>
        <v>NÃO</v>
      </c>
      <c r="X378" s="118">
        <f t="shared" si="94"/>
        <v>2482.6992</v>
      </c>
      <c r="Y378" s="194"/>
      <c r="Z378" s="118">
        <f t="shared" si="95"/>
        <v>2482.6992</v>
      </c>
      <c r="AA378" s="118">
        <f t="shared" si="96"/>
        <v>2482.6992</v>
      </c>
      <c r="AB378" s="118">
        <f t="shared" si="97"/>
        <v>2482.6992</v>
      </c>
    </row>
    <row r="379" spans="1:28" x14ac:dyDescent="0.25">
      <c r="A379" s="193" t="s">
        <v>280</v>
      </c>
      <c r="B379" s="51" t="s">
        <v>125</v>
      </c>
      <c r="C379" s="51" t="s">
        <v>71</v>
      </c>
      <c r="D379" s="51" t="s">
        <v>204</v>
      </c>
      <c r="E379" s="51" t="s">
        <v>257</v>
      </c>
      <c r="F379" s="52">
        <v>0.99999999999999989</v>
      </c>
      <c r="G379" s="53">
        <v>2866.8888000000002</v>
      </c>
      <c r="H379" s="52">
        <v>0</v>
      </c>
      <c r="I379" s="53">
        <v>0</v>
      </c>
      <c r="J379" s="121">
        <v>4060231068</v>
      </c>
      <c r="K379" s="52">
        <f t="shared" si="84"/>
        <v>0</v>
      </c>
      <c r="L379" s="52">
        <f t="shared" si="86"/>
        <v>0</v>
      </c>
      <c r="M379" s="52">
        <f t="shared" si="87"/>
        <v>3.4999999999999996</v>
      </c>
      <c r="N379" s="52">
        <f t="shared" si="85"/>
        <v>0</v>
      </c>
      <c r="O379" s="52">
        <f t="shared" si="88"/>
        <v>3.4999999999999996</v>
      </c>
      <c r="P379" s="52">
        <f t="shared" si="89"/>
        <v>0</v>
      </c>
      <c r="Q379" s="52">
        <f t="shared" si="90"/>
        <v>0</v>
      </c>
      <c r="R379" s="52">
        <f t="shared" si="91"/>
        <v>0</v>
      </c>
      <c r="S379" s="52" t="str">
        <f t="shared" si="92"/>
        <v xml:space="preserve"> </v>
      </c>
      <c r="T379" s="52">
        <v>0.99999999999999989</v>
      </c>
      <c r="U379" s="53">
        <v>2866.8888000000002</v>
      </c>
      <c r="V379" s="53">
        <v>2866.8890999999999</v>
      </c>
      <c r="W379" s="176" t="str">
        <f t="shared" si="93"/>
        <v>NÃO</v>
      </c>
      <c r="X379" s="118">
        <f t="shared" si="94"/>
        <v>2866.8890999999994</v>
      </c>
      <c r="Y379" s="194"/>
      <c r="Z379" s="118">
        <f t="shared" si="95"/>
        <v>2866.8890999999994</v>
      </c>
      <c r="AA379" s="118">
        <f t="shared" si="96"/>
        <v>2866.8890999999994</v>
      </c>
      <c r="AB379" s="118">
        <f t="shared" si="97"/>
        <v>2866.8890999999994</v>
      </c>
    </row>
    <row r="380" spans="1:28" ht="30" x14ac:dyDescent="0.25">
      <c r="A380" s="193" t="s">
        <v>280</v>
      </c>
      <c r="B380" s="51" t="s">
        <v>125</v>
      </c>
      <c r="C380" s="51" t="s">
        <v>71</v>
      </c>
      <c r="D380" s="51" t="s">
        <v>205</v>
      </c>
      <c r="E380" s="51" t="s">
        <v>250</v>
      </c>
      <c r="F380" s="52">
        <v>3.5000000000000004</v>
      </c>
      <c r="G380" s="53">
        <v>5423.9016000000001</v>
      </c>
      <c r="H380" s="52">
        <v>0</v>
      </c>
      <c r="I380" s="53">
        <v>0</v>
      </c>
      <c r="J380" s="121">
        <v>4060231069</v>
      </c>
      <c r="K380" s="52">
        <f t="shared" si="84"/>
        <v>0</v>
      </c>
      <c r="L380" s="52">
        <f t="shared" si="86"/>
        <v>0</v>
      </c>
      <c r="M380" s="52">
        <f t="shared" si="87"/>
        <v>19.5</v>
      </c>
      <c r="N380" s="52">
        <f t="shared" si="85"/>
        <v>6</v>
      </c>
      <c r="O380" s="52">
        <f t="shared" si="88"/>
        <v>19.5</v>
      </c>
      <c r="P380" s="52">
        <f t="shared" si="89"/>
        <v>6</v>
      </c>
      <c r="Q380" s="52">
        <f t="shared" si="90"/>
        <v>0</v>
      </c>
      <c r="R380" s="52">
        <f t="shared" si="91"/>
        <v>0</v>
      </c>
      <c r="S380" s="52" t="str">
        <f t="shared" si="92"/>
        <v xml:space="preserve"> </v>
      </c>
      <c r="T380" s="52">
        <v>3.9999999999999996</v>
      </c>
      <c r="U380" s="53">
        <v>6198.7446</v>
      </c>
      <c r="V380" s="53">
        <v>1549.6860999999999</v>
      </c>
      <c r="W380" s="176" t="str">
        <f t="shared" si="93"/>
        <v>NÃO</v>
      </c>
      <c r="X380" s="118">
        <f t="shared" si="94"/>
        <v>5423.9013500000001</v>
      </c>
      <c r="Y380" s="194"/>
      <c r="Z380" s="118">
        <f t="shared" si="95"/>
        <v>5423.9013500000001</v>
      </c>
      <c r="AA380" s="118">
        <f t="shared" si="96"/>
        <v>5423.9013500000001</v>
      </c>
      <c r="AB380" s="118">
        <f t="shared" si="97"/>
        <v>5423.9013500000001</v>
      </c>
    </row>
    <row r="381" spans="1:28" ht="30" x14ac:dyDescent="0.25">
      <c r="A381" s="193" t="s">
        <v>280</v>
      </c>
      <c r="B381" s="51" t="s">
        <v>125</v>
      </c>
      <c r="C381" s="51" t="s">
        <v>71</v>
      </c>
      <c r="D381" s="51" t="s">
        <v>205</v>
      </c>
      <c r="E381" s="51" t="s">
        <v>258</v>
      </c>
      <c r="F381" s="52">
        <v>0</v>
      </c>
      <c r="G381" s="53">
        <v>0</v>
      </c>
      <c r="H381" s="52">
        <v>8</v>
      </c>
      <c r="I381" s="53">
        <v>3429.12</v>
      </c>
      <c r="J381" s="121">
        <v>4060231069</v>
      </c>
      <c r="K381" s="52">
        <f t="shared" si="84"/>
        <v>0</v>
      </c>
      <c r="L381" s="52">
        <f t="shared" si="86"/>
        <v>0</v>
      </c>
      <c r="M381" s="52">
        <f t="shared" si="87"/>
        <v>19.5</v>
      </c>
      <c r="N381" s="52">
        <f t="shared" si="85"/>
        <v>6</v>
      </c>
      <c r="O381" s="52">
        <f t="shared" si="88"/>
        <v>19.5</v>
      </c>
      <c r="P381" s="52">
        <f t="shared" si="89"/>
        <v>6</v>
      </c>
      <c r="Q381" s="52">
        <f t="shared" si="90"/>
        <v>0</v>
      </c>
      <c r="R381" s="52">
        <f t="shared" si="91"/>
        <v>0</v>
      </c>
      <c r="S381" s="52" t="str">
        <f t="shared" si="92"/>
        <v xml:space="preserve"> </v>
      </c>
      <c r="T381" s="52">
        <v>0</v>
      </c>
      <c r="U381" s="53">
        <v>0</v>
      </c>
      <c r="V381" s="53">
        <v>464.55</v>
      </c>
      <c r="W381" s="176" t="str">
        <f t="shared" si="93"/>
        <v/>
      </c>
      <c r="X381" s="118">
        <f t="shared" si="94"/>
        <v>-3716.4</v>
      </c>
      <c r="Y381" s="194" t="str">
        <f t="shared" ref="Y381:Y391" si="100">IF(I381&gt;(H381*V381),"SIM","NÃO")</f>
        <v>NÃO</v>
      </c>
      <c r="Z381" s="118">
        <f t="shared" si="95"/>
        <v>-3429.12</v>
      </c>
      <c r="AA381" s="118">
        <f t="shared" si="96"/>
        <v>-3716.4</v>
      </c>
      <c r="AB381" s="118">
        <f t="shared" si="97"/>
        <v>-3429.12</v>
      </c>
    </row>
    <row r="382" spans="1:28" ht="30" x14ac:dyDescent="0.25">
      <c r="A382" s="193" t="s">
        <v>280</v>
      </c>
      <c r="B382" s="51" t="s">
        <v>125</v>
      </c>
      <c r="C382" s="51" t="s">
        <v>71</v>
      </c>
      <c r="D382" s="51" t="s">
        <v>205</v>
      </c>
      <c r="E382" s="51" t="s">
        <v>257</v>
      </c>
      <c r="F382" s="52">
        <v>12.999999999999998</v>
      </c>
      <c r="G382" s="53">
        <v>37269.557999999997</v>
      </c>
      <c r="H382" s="52">
        <v>6</v>
      </c>
      <c r="I382" s="53">
        <v>14727.09</v>
      </c>
      <c r="J382" s="121">
        <v>4060231069</v>
      </c>
      <c r="K382" s="52">
        <f t="shared" si="84"/>
        <v>6</v>
      </c>
      <c r="L382" s="52">
        <f t="shared" si="86"/>
        <v>15.500000000000002</v>
      </c>
      <c r="M382" s="52">
        <f t="shared" si="87"/>
        <v>19.5</v>
      </c>
      <c r="N382" s="52">
        <f t="shared" si="85"/>
        <v>6</v>
      </c>
      <c r="O382" s="52">
        <f t="shared" si="88"/>
        <v>19.5</v>
      </c>
      <c r="P382" s="52">
        <f t="shared" si="89"/>
        <v>6</v>
      </c>
      <c r="Q382" s="52">
        <f t="shared" si="90"/>
        <v>20</v>
      </c>
      <c r="R382" s="52">
        <f t="shared" si="91"/>
        <v>0</v>
      </c>
      <c r="S382" s="52" t="str">
        <f t="shared" si="92"/>
        <v>não</v>
      </c>
      <c r="T382" s="52">
        <v>15.500000000000002</v>
      </c>
      <c r="U382" s="53">
        <v>44436.781199999998</v>
      </c>
      <c r="V382" s="53">
        <v>2866.8890999999999</v>
      </c>
      <c r="W382" s="176" t="str">
        <f t="shared" si="93"/>
        <v>NÃO</v>
      </c>
      <c r="X382" s="118">
        <f t="shared" si="94"/>
        <v>20068.223699999995</v>
      </c>
      <c r="Y382" s="194" t="str">
        <f t="shared" si="100"/>
        <v>NÃO</v>
      </c>
      <c r="Z382" s="118">
        <f t="shared" si="95"/>
        <v>20068.223699999995</v>
      </c>
      <c r="AA382" s="118">
        <f t="shared" si="96"/>
        <v>20068.223699999995</v>
      </c>
      <c r="AB382" s="118">
        <f t="shared" si="97"/>
        <v>20068.223699999995</v>
      </c>
    </row>
    <row r="383" spans="1:28" x14ac:dyDescent="0.25">
      <c r="A383" s="193" t="s">
        <v>280</v>
      </c>
      <c r="B383" s="51" t="s">
        <v>134</v>
      </c>
      <c r="C383" s="51" t="s">
        <v>114</v>
      </c>
      <c r="D383" s="51" t="s">
        <v>247</v>
      </c>
      <c r="E383" s="51" t="s">
        <v>250</v>
      </c>
      <c r="F383" s="52">
        <v>0</v>
      </c>
      <c r="G383" s="53">
        <v>0</v>
      </c>
      <c r="H383" s="52">
        <v>1</v>
      </c>
      <c r="I383" s="53">
        <v>2578.19</v>
      </c>
      <c r="J383" s="121">
        <v>4060231070</v>
      </c>
      <c r="K383" s="52">
        <f t="shared" si="84"/>
        <v>0</v>
      </c>
      <c r="L383" s="52">
        <f t="shared" si="86"/>
        <v>0</v>
      </c>
      <c r="M383" s="52">
        <f t="shared" si="87"/>
        <v>10</v>
      </c>
      <c r="N383" s="52">
        <f t="shared" si="85"/>
        <v>3</v>
      </c>
      <c r="O383" s="52">
        <f t="shared" si="88"/>
        <v>10</v>
      </c>
      <c r="P383" s="52">
        <f t="shared" si="89"/>
        <v>3</v>
      </c>
      <c r="Q383" s="52">
        <f t="shared" si="90"/>
        <v>0</v>
      </c>
      <c r="R383" s="52">
        <f t="shared" si="91"/>
        <v>0</v>
      </c>
      <c r="S383" s="52" t="str">
        <f t="shared" si="92"/>
        <v xml:space="preserve"> </v>
      </c>
      <c r="T383" s="52">
        <v>0</v>
      </c>
      <c r="U383" s="53">
        <v>0</v>
      </c>
      <c r="V383" s="53">
        <v>1549.6860999999999</v>
      </c>
      <c r="W383" s="176" t="str">
        <f t="shared" si="93"/>
        <v/>
      </c>
      <c r="X383" s="118">
        <f t="shared" si="94"/>
        <v>-1549.6860999999999</v>
      </c>
      <c r="Y383" s="194" t="str">
        <f t="shared" si="100"/>
        <v>SIM</v>
      </c>
      <c r="Z383" s="118">
        <f t="shared" si="95"/>
        <v>-1549.6860999999999</v>
      </c>
      <c r="AA383" s="118">
        <f t="shared" si="96"/>
        <v>-1549.6860999999999</v>
      </c>
      <c r="AB383" s="118">
        <f t="shared" si="97"/>
        <v>-1549.6860999999999</v>
      </c>
    </row>
    <row r="384" spans="1:28" ht="30" x14ac:dyDescent="0.25">
      <c r="A384" s="193" t="s">
        <v>280</v>
      </c>
      <c r="B384" s="51" t="s">
        <v>134</v>
      </c>
      <c r="C384" s="51" t="s">
        <v>114</v>
      </c>
      <c r="D384" s="51" t="s">
        <v>247</v>
      </c>
      <c r="E384" s="51" t="s">
        <v>264</v>
      </c>
      <c r="F384" s="52">
        <v>0</v>
      </c>
      <c r="G384" s="53">
        <v>0</v>
      </c>
      <c r="H384" s="52">
        <v>1</v>
      </c>
      <c r="I384" s="53">
        <v>1392.56</v>
      </c>
      <c r="J384" s="121">
        <v>4060231070</v>
      </c>
      <c r="K384" s="52">
        <f t="shared" si="84"/>
        <v>0</v>
      </c>
      <c r="L384" s="52">
        <f t="shared" si="86"/>
        <v>0</v>
      </c>
      <c r="M384" s="52">
        <f t="shared" si="87"/>
        <v>10</v>
      </c>
      <c r="N384" s="52">
        <f t="shared" si="85"/>
        <v>3</v>
      </c>
      <c r="O384" s="52">
        <f t="shared" si="88"/>
        <v>10</v>
      </c>
      <c r="P384" s="52">
        <f t="shared" si="89"/>
        <v>3</v>
      </c>
      <c r="Q384" s="52">
        <f t="shared" si="90"/>
        <v>0</v>
      </c>
      <c r="R384" s="52">
        <f t="shared" si="91"/>
        <v>0</v>
      </c>
      <c r="S384" s="52" t="str">
        <f t="shared" si="92"/>
        <v xml:space="preserve"> </v>
      </c>
      <c r="T384" s="52">
        <v>0</v>
      </c>
      <c r="U384" s="53">
        <v>0</v>
      </c>
      <c r="V384" s="53">
        <v>1978.02</v>
      </c>
      <c r="W384" s="176" t="str">
        <f t="shared" si="93"/>
        <v/>
      </c>
      <c r="X384" s="118">
        <f t="shared" si="94"/>
        <v>-1978.02</v>
      </c>
      <c r="Y384" s="194" t="str">
        <f t="shared" si="100"/>
        <v>NÃO</v>
      </c>
      <c r="Z384" s="118">
        <f t="shared" si="95"/>
        <v>-1392.56</v>
      </c>
      <c r="AA384" s="118">
        <f t="shared" si="96"/>
        <v>-1978.02</v>
      </c>
      <c r="AB384" s="118">
        <f t="shared" si="97"/>
        <v>-1392.56</v>
      </c>
    </row>
    <row r="385" spans="1:28" x14ac:dyDescent="0.25">
      <c r="A385" s="193" t="s">
        <v>280</v>
      </c>
      <c r="B385" s="51" t="s">
        <v>134</v>
      </c>
      <c r="C385" s="51" t="s">
        <v>114</v>
      </c>
      <c r="D385" s="51" t="s">
        <v>247</v>
      </c>
      <c r="E385" s="51" t="s">
        <v>269</v>
      </c>
      <c r="F385" s="52">
        <v>8.5</v>
      </c>
      <c r="G385" s="53">
        <v>11710.707</v>
      </c>
      <c r="H385" s="52">
        <v>3</v>
      </c>
      <c r="I385" s="53">
        <v>1882.13</v>
      </c>
      <c r="J385" s="121">
        <v>4060231070</v>
      </c>
      <c r="K385" s="52">
        <f t="shared" si="84"/>
        <v>3</v>
      </c>
      <c r="L385" s="52">
        <f t="shared" si="86"/>
        <v>10</v>
      </c>
      <c r="M385" s="52">
        <f t="shared" si="87"/>
        <v>10</v>
      </c>
      <c r="N385" s="52">
        <f t="shared" si="85"/>
        <v>3</v>
      </c>
      <c r="O385" s="52">
        <f t="shared" si="88"/>
        <v>10</v>
      </c>
      <c r="P385" s="52">
        <f t="shared" si="89"/>
        <v>3</v>
      </c>
      <c r="Q385" s="52">
        <f t="shared" si="90"/>
        <v>10</v>
      </c>
      <c r="R385" s="52">
        <f t="shared" si="91"/>
        <v>0</v>
      </c>
      <c r="S385" s="52" t="str">
        <f t="shared" si="92"/>
        <v>não</v>
      </c>
      <c r="T385" s="52">
        <v>10</v>
      </c>
      <c r="U385" s="53">
        <v>13777.302</v>
      </c>
      <c r="V385" s="53">
        <v>1377.7302</v>
      </c>
      <c r="W385" s="176" t="str">
        <f t="shared" si="93"/>
        <v>NÃO</v>
      </c>
      <c r="X385" s="118">
        <f t="shared" si="94"/>
        <v>7577.5160999999998</v>
      </c>
      <c r="Y385" s="194" t="str">
        <f t="shared" si="100"/>
        <v>NÃO</v>
      </c>
      <c r="Z385" s="118">
        <f t="shared" si="95"/>
        <v>7577.5160999999998</v>
      </c>
      <c r="AA385" s="118">
        <f t="shared" si="96"/>
        <v>7577.5160999999998</v>
      </c>
      <c r="AB385" s="118">
        <f t="shared" si="97"/>
        <v>7577.5160999999998</v>
      </c>
    </row>
    <row r="386" spans="1:28" x14ac:dyDescent="0.25">
      <c r="A386" s="193" t="s">
        <v>280</v>
      </c>
      <c r="B386" s="51" t="s">
        <v>134</v>
      </c>
      <c r="C386" s="51" t="s">
        <v>114</v>
      </c>
      <c r="D386" s="51" t="s">
        <v>248</v>
      </c>
      <c r="E386" s="51" t="s">
        <v>269</v>
      </c>
      <c r="F386" s="52">
        <v>8.5</v>
      </c>
      <c r="G386" s="53">
        <v>11710.707</v>
      </c>
      <c r="H386" s="52">
        <v>1</v>
      </c>
      <c r="I386" s="53">
        <v>428.64</v>
      </c>
      <c r="J386" s="121">
        <v>4060231071</v>
      </c>
      <c r="K386" s="52">
        <f t="shared" ref="K386:K449" si="101">IF(F386=0,0,H386)</f>
        <v>1</v>
      </c>
      <c r="L386" s="52">
        <f t="shared" si="86"/>
        <v>10</v>
      </c>
      <c r="M386" s="52">
        <f t="shared" si="87"/>
        <v>10</v>
      </c>
      <c r="N386" s="52">
        <f t="shared" ref="N386:N449" si="102">SUMIF($J$2:$J$814,J386,$K$2:$K$815)</f>
        <v>1</v>
      </c>
      <c r="O386" s="52">
        <f t="shared" si="88"/>
        <v>10</v>
      </c>
      <c r="P386" s="52">
        <f t="shared" si="89"/>
        <v>1</v>
      </c>
      <c r="Q386" s="52">
        <f t="shared" si="90"/>
        <v>10</v>
      </c>
      <c r="R386" s="52">
        <f t="shared" si="91"/>
        <v>0</v>
      </c>
      <c r="S386" s="52" t="str">
        <f t="shared" si="92"/>
        <v>não</v>
      </c>
      <c r="T386" s="52">
        <v>10</v>
      </c>
      <c r="U386" s="53">
        <v>13777.302</v>
      </c>
      <c r="V386" s="53">
        <v>1377.7302</v>
      </c>
      <c r="W386" s="176" t="str">
        <f t="shared" si="93"/>
        <v>NÃO</v>
      </c>
      <c r="X386" s="118">
        <f t="shared" si="94"/>
        <v>10332.976500000001</v>
      </c>
      <c r="Y386" s="194" t="str">
        <f t="shared" si="100"/>
        <v>NÃO</v>
      </c>
      <c r="Z386" s="118">
        <f t="shared" si="95"/>
        <v>10332.976500000001</v>
      </c>
      <c r="AA386" s="118">
        <f t="shared" si="96"/>
        <v>10332.976500000001</v>
      </c>
      <c r="AB386" s="118">
        <f t="shared" si="97"/>
        <v>10332.976500000001</v>
      </c>
    </row>
    <row r="387" spans="1:28" x14ac:dyDescent="0.25">
      <c r="A387" s="193" t="s">
        <v>280</v>
      </c>
      <c r="B387" s="51" t="s">
        <v>134</v>
      </c>
      <c r="C387" s="51" t="s">
        <v>114</v>
      </c>
      <c r="D387" s="51" t="s">
        <v>249</v>
      </c>
      <c r="E387" s="51" t="s">
        <v>269</v>
      </c>
      <c r="F387" s="52">
        <v>19</v>
      </c>
      <c r="G387" s="53">
        <v>26176.873800000001</v>
      </c>
      <c r="H387" s="52">
        <v>11</v>
      </c>
      <c r="I387" s="53">
        <v>12914.18</v>
      </c>
      <c r="J387" s="121">
        <v>4060231072</v>
      </c>
      <c r="K387" s="52">
        <f t="shared" si="101"/>
        <v>11</v>
      </c>
      <c r="L387" s="52">
        <f t="shared" ref="L387:L450" si="103">IF(H387=0,0,T387)</f>
        <v>22.5</v>
      </c>
      <c r="M387" s="52">
        <f t="shared" ref="M387:M450" si="104">SUMIF($J$2:$J$814,J387,$T$2:$T$815)</f>
        <v>22.5</v>
      </c>
      <c r="N387" s="52">
        <f t="shared" si="102"/>
        <v>11</v>
      </c>
      <c r="O387" s="52">
        <f t="shared" ref="O387:O450" si="105">IF(J387=J386,O386-Q386,M387)</f>
        <v>22.5</v>
      </c>
      <c r="P387" s="52">
        <f t="shared" ref="P387:P450" si="106">IF(J387=J386,P386-K386,N387)</f>
        <v>11</v>
      </c>
      <c r="Q387" s="52">
        <f t="shared" ref="Q387:Q450" si="107">IF(P387=0,0,ROUND(K387/P387*O387,0))</f>
        <v>23</v>
      </c>
      <c r="R387" s="52">
        <f t="shared" ref="R387:R450" si="108">IF(AND(H387&lt;F387,Q387&lt;H387),1,0)</f>
        <v>0</v>
      </c>
      <c r="S387" s="52" t="str">
        <f t="shared" ref="S387:S450" si="109">IF(Q387=0," ",IF(Q387&lt;F387,"sim","não"))</f>
        <v>não</v>
      </c>
      <c r="T387" s="52">
        <v>22.5</v>
      </c>
      <c r="U387" s="53">
        <v>30998.929199999999</v>
      </c>
      <c r="V387" s="53">
        <v>1377.7302</v>
      </c>
      <c r="W387" s="176" t="str">
        <f t="shared" ref="W387:W450" si="110">IF(F387=0,"",IF(H387&gt;Q387,"SIM","NÃO"))</f>
        <v>NÃO</v>
      </c>
      <c r="X387" s="118">
        <f t="shared" ref="X387:X450" si="111">(F387-IF(W387="SIM",Q387,H387))*V387</f>
        <v>11021.8416</v>
      </c>
      <c r="Y387" s="194" t="str">
        <f t="shared" si="100"/>
        <v>NÃO</v>
      </c>
      <c r="Z387" s="118">
        <f t="shared" ref="Z387:Z450" si="112">(F387-IF(W387="SIM",Q387,H387))*IF(Y387="SIM",V387,IF(H387=0,V387,IF((F387-H387)&gt;0,V387,(I387/H387))))</f>
        <v>11021.8416</v>
      </c>
      <c r="AA387" s="118">
        <f t="shared" ref="AA387:AA450" si="113">(F387-H387)*V387</f>
        <v>11021.8416</v>
      </c>
      <c r="AB387" s="118">
        <f t="shared" ref="AB387:AB450" si="114">(F387-H387)*IF(Y387="SIM",V387,IF(H387=0,V387,IF((F387-H387)&gt;0,V387,(I387/H387))))</f>
        <v>11021.8416</v>
      </c>
    </row>
    <row r="388" spans="1:28" ht="30" x14ac:dyDescent="0.25">
      <c r="A388" s="193" t="s">
        <v>280</v>
      </c>
      <c r="B388" s="51" t="s">
        <v>138</v>
      </c>
      <c r="C388" s="51" t="s">
        <v>25</v>
      </c>
      <c r="D388" s="51" t="s">
        <v>244</v>
      </c>
      <c r="E388" s="51" t="s">
        <v>254</v>
      </c>
      <c r="F388" s="52">
        <v>9.5</v>
      </c>
      <c r="G388" s="53">
        <v>24151.0452</v>
      </c>
      <c r="H388" s="52">
        <v>4</v>
      </c>
      <c r="I388" s="53">
        <v>11972.66</v>
      </c>
      <c r="J388" s="121">
        <v>4060231073</v>
      </c>
      <c r="K388" s="52">
        <f t="shared" si="101"/>
        <v>4</v>
      </c>
      <c r="L388" s="52">
        <f t="shared" si="103"/>
        <v>11</v>
      </c>
      <c r="M388" s="52">
        <f t="shared" si="104"/>
        <v>11</v>
      </c>
      <c r="N388" s="52">
        <f t="shared" si="102"/>
        <v>4</v>
      </c>
      <c r="O388" s="52">
        <f t="shared" si="105"/>
        <v>11</v>
      </c>
      <c r="P388" s="52">
        <f t="shared" si="106"/>
        <v>4</v>
      </c>
      <c r="Q388" s="52">
        <f t="shared" si="107"/>
        <v>11</v>
      </c>
      <c r="R388" s="52">
        <f t="shared" si="108"/>
        <v>0</v>
      </c>
      <c r="S388" s="52" t="str">
        <f t="shared" si="109"/>
        <v>não</v>
      </c>
      <c r="T388" s="52">
        <v>11</v>
      </c>
      <c r="U388" s="53">
        <v>27964.367999999999</v>
      </c>
      <c r="V388" s="53">
        <v>2542.2152999999998</v>
      </c>
      <c r="W388" s="176" t="str">
        <f t="shared" si="110"/>
        <v>NÃO</v>
      </c>
      <c r="X388" s="118">
        <f t="shared" si="111"/>
        <v>13982.184149999999</v>
      </c>
      <c r="Y388" s="194" t="str">
        <f t="shared" si="100"/>
        <v>SIM</v>
      </c>
      <c r="Z388" s="118">
        <f t="shared" si="112"/>
        <v>13982.184149999999</v>
      </c>
      <c r="AA388" s="118">
        <f t="shared" si="113"/>
        <v>13982.184149999999</v>
      </c>
      <c r="AB388" s="118">
        <f t="shared" si="114"/>
        <v>13982.184149999999</v>
      </c>
    </row>
    <row r="389" spans="1:28" ht="30" x14ac:dyDescent="0.25">
      <c r="A389" s="193" t="s">
        <v>280</v>
      </c>
      <c r="B389" s="51" t="s">
        <v>138</v>
      </c>
      <c r="C389" s="51" t="s">
        <v>25</v>
      </c>
      <c r="D389" s="51" t="s">
        <v>245</v>
      </c>
      <c r="E389" s="51" t="s">
        <v>250</v>
      </c>
      <c r="F389" s="52">
        <v>0</v>
      </c>
      <c r="G389" s="53">
        <v>0</v>
      </c>
      <c r="H389" s="52">
        <v>1</v>
      </c>
      <c r="I389" s="53">
        <v>2421.2800000000002</v>
      </c>
      <c r="J389" s="121">
        <v>4060231074</v>
      </c>
      <c r="K389" s="52">
        <f t="shared" si="101"/>
        <v>0</v>
      </c>
      <c r="L389" s="52">
        <f t="shared" si="103"/>
        <v>0</v>
      </c>
      <c r="M389" s="52">
        <f t="shared" si="104"/>
        <v>11.5</v>
      </c>
      <c r="N389" s="52">
        <f t="shared" si="102"/>
        <v>2</v>
      </c>
      <c r="O389" s="52">
        <f t="shared" si="105"/>
        <v>11.5</v>
      </c>
      <c r="P389" s="52">
        <f t="shared" si="106"/>
        <v>2</v>
      </c>
      <c r="Q389" s="52">
        <f t="shared" si="107"/>
        <v>0</v>
      </c>
      <c r="R389" s="52">
        <f t="shared" si="108"/>
        <v>0</v>
      </c>
      <c r="S389" s="52" t="str">
        <f t="shared" si="109"/>
        <v xml:space="preserve"> </v>
      </c>
      <c r="T389" s="52">
        <v>0</v>
      </c>
      <c r="U389" s="53">
        <v>0</v>
      </c>
      <c r="V389" s="53">
        <v>1549.6860999999999</v>
      </c>
      <c r="W389" s="176" t="str">
        <f t="shared" si="110"/>
        <v/>
      </c>
      <c r="X389" s="118">
        <f t="shared" si="111"/>
        <v>-1549.6860999999999</v>
      </c>
      <c r="Y389" s="194" t="str">
        <f t="shared" si="100"/>
        <v>SIM</v>
      </c>
      <c r="Z389" s="118">
        <f t="shared" si="112"/>
        <v>-1549.6860999999999</v>
      </c>
      <c r="AA389" s="118">
        <f t="shared" si="113"/>
        <v>-1549.6860999999999</v>
      </c>
      <c r="AB389" s="118">
        <f t="shared" si="114"/>
        <v>-1549.6860999999999</v>
      </c>
    </row>
    <row r="390" spans="1:28" ht="30" x14ac:dyDescent="0.25">
      <c r="A390" s="193" t="s">
        <v>280</v>
      </c>
      <c r="B390" s="51" t="s">
        <v>138</v>
      </c>
      <c r="C390" s="51" t="s">
        <v>25</v>
      </c>
      <c r="D390" s="51" t="s">
        <v>245</v>
      </c>
      <c r="E390" s="51" t="s">
        <v>254</v>
      </c>
      <c r="F390" s="52">
        <v>10</v>
      </c>
      <c r="G390" s="53">
        <v>25422.152999999998</v>
      </c>
      <c r="H390" s="52">
        <v>2</v>
      </c>
      <c r="I390" s="53">
        <v>3933.81</v>
      </c>
      <c r="J390" s="121">
        <v>4060231074</v>
      </c>
      <c r="K390" s="52">
        <f t="shared" si="101"/>
        <v>2</v>
      </c>
      <c r="L390" s="52">
        <f t="shared" si="103"/>
        <v>11.5</v>
      </c>
      <c r="M390" s="52">
        <f t="shared" si="104"/>
        <v>11.5</v>
      </c>
      <c r="N390" s="52">
        <f t="shared" si="102"/>
        <v>2</v>
      </c>
      <c r="O390" s="52">
        <f t="shared" si="105"/>
        <v>11.5</v>
      </c>
      <c r="P390" s="52">
        <f t="shared" si="106"/>
        <v>2</v>
      </c>
      <c r="Q390" s="52">
        <f t="shared" si="107"/>
        <v>12</v>
      </c>
      <c r="R390" s="52">
        <f t="shared" si="108"/>
        <v>0</v>
      </c>
      <c r="S390" s="52" t="str">
        <f t="shared" si="109"/>
        <v>não</v>
      </c>
      <c r="T390" s="52">
        <v>11.5</v>
      </c>
      <c r="U390" s="53">
        <v>29235.4758</v>
      </c>
      <c r="V390" s="53">
        <v>2542.2152999999998</v>
      </c>
      <c r="W390" s="176" t="str">
        <f t="shared" si="110"/>
        <v>NÃO</v>
      </c>
      <c r="X390" s="118">
        <f t="shared" si="111"/>
        <v>20337.722399999999</v>
      </c>
      <c r="Y390" s="194" t="str">
        <f t="shared" si="100"/>
        <v>NÃO</v>
      </c>
      <c r="Z390" s="118">
        <f t="shared" si="112"/>
        <v>20337.722399999999</v>
      </c>
      <c r="AA390" s="118">
        <f t="shared" si="113"/>
        <v>20337.722399999999</v>
      </c>
      <c r="AB390" s="118">
        <f t="shared" si="114"/>
        <v>20337.722399999999</v>
      </c>
    </row>
    <row r="391" spans="1:28" ht="30" x14ac:dyDescent="0.25">
      <c r="A391" s="193" t="s">
        <v>280</v>
      </c>
      <c r="B391" s="51" t="s">
        <v>138</v>
      </c>
      <c r="C391" s="51" t="s">
        <v>25</v>
      </c>
      <c r="D391" s="51" t="s">
        <v>246</v>
      </c>
      <c r="E391" s="51" t="s">
        <v>254</v>
      </c>
      <c r="F391" s="52">
        <v>43.5</v>
      </c>
      <c r="G391" s="53">
        <v>110586.3654</v>
      </c>
      <c r="H391" s="52">
        <v>44</v>
      </c>
      <c r="I391" s="53">
        <v>166581.03</v>
      </c>
      <c r="J391" s="121">
        <v>4060231075</v>
      </c>
      <c r="K391" s="52">
        <f t="shared" si="101"/>
        <v>44</v>
      </c>
      <c r="L391" s="52">
        <f t="shared" si="103"/>
        <v>51</v>
      </c>
      <c r="M391" s="52">
        <f t="shared" si="104"/>
        <v>51</v>
      </c>
      <c r="N391" s="52">
        <f t="shared" si="102"/>
        <v>44</v>
      </c>
      <c r="O391" s="52">
        <f t="shared" si="105"/>
        <v>51</v>
      </c>
      <c r="P391" s="52">
        <f t="shared" si="106"/>
        <v>44</v>
      </c>
      <c r="Q391" s="52">
        <f t="shared" si="107"/>
        <v>51</v>
      </c>
      <c r="R391" s="52">
        <f t="shared" si="108"/>
        <v>0</v>
      </c>
      <c r="S391" s="52" t="str">
        <f t="shared" si="109"/>
        <v>não</v>
      </c>
      <c r="T391" s="52">
        <v>51</v>
      </c>
      <c r="U391" s="53">
        <v>129652.9806</v>
      </c>
      <c r="V391" s="53">
        <v>2542.2152999999998</v>
      </c>
      <c r="W391" s="176" t="str">
        <f t="shared" si="110"/>
        <v>NÃO</v>
      </c>
      <c r="X391" s="118">
        <f t="shared" si="111"/>
        <v>-1271.1076499999999</v>
      </c>
      <c r="Y391" s="194" t="str">
        <f t="shared" si="100"/>
        <v>SIM</v>
      </c>
      <c r="Z391" s="118">
        <f t="shared" si="112"/>
        <v>-1271.1076499999999</v>
      </c>
      <c r="AA391" s="118">
        <f t="shared" si="113"/>
        <v>-1271.1076499999999</v>
      </c>
      <c r="AB391" s="118">
        <f t="shared" si="114"/>
        <v>-1271.1076499999999</v>
      </c>
    </row>
    <row r="392" spans="1:28" x14ac:dyDescent="0.25">
      <c r="A392" s="193" t="s">
        <v>280</v>
      </c>
      <c r="B392" s="51" t="s">
        <v>105</v>
      </c>
      <c r="C392" s="51" t="s">
        <v>69</v>
      </c>
      <c r="D392" s="51" t="s">
        <v>217</v>
      </c>
      <c r="E392" s="51" t="s">
        <v>261</v>
      </c>
      <c r="F392" s="52">
        <v>3</v>
      </c>
      <c r="G392" s="53">
        <v>4965.3984</v>
      </c>
      <c r="H392" s="52">
        <v>0</v>
      </c>
      <c r="I392" s="53">
        <v>0</v>
      </c>
      <c r="J392" s="121">
        <v>4060231076</v>
      </c>
      <c r="K392" s="52">
        <f t="shared" si="101"/>
        <v>0</v>
      </c>
      <c r="L392" s="52">
        <f t="shared" si="103"/>
        <v>0</v>
      </c>
      <c r="M392" s="52">
        <f t="shared" si="104"/>
        <v>3.5000000000000004</v>
      </c>
      <c r="N392" s="52">
        <f t="shared" si="102"/>
        <v>0</v>
      </c>
      <c r="O392" s="52">
        <f t="shared" si="105"/>
        <v>3.5000000000000004</v>
      </c>
      <c r="P392" s="52">
        <f t="shared" si="106"/>
        <v>0</v>
      </c>
      <c r="Q392" s="52">
        <f t="shared" si="107"/>
        <v>0</v>
      </c>
      <c r="R392" s="52">
        <f t="shared" si="108"/>
        <v>0</v>
      </c>
      <c r="S392" s="52" t="str">
        <f t="shared" si="109"/>
        <v xml:space="preserve"> </v>
      </c>
      <c r="T392" s="52">
        <v>3.5000000000000004</v>
      </c>
      <c r="U392" s="53">
        <v>5792.9646000000002</v>
      </c>
      <c r="V392" s="53">
        <v>1655.1328000000001</v>
      </c>
      <c r="W392" s="176" t="str">
        <f t="shared" si="110"/>
        <v>NÃO</v>
      </c>
      <c r="X392" s="118">
        <f t="shared" si="111"/>
        <v>4965.3984</v>
      </c>
      <c r="Y392" s="194"/>
      <c r="Z392" s="118">
        <f t="shared" si="112"/>
        <v>4965.3984</v>
      </c>
      <c r="AA392" s="118">
        <f t="shared" si="113"/>
        <v>4965.3984</v>
      </c>
      <c r="AB392" s="118">
        <f t="shared" si="114"/>
        <v>4965.3984</v>
      </c>
    </row>
    <row r="393" spans="1:28" x14ac:dyDescent="0.25">
      <c r="A393" s="193" t="s">
        <v>280</v>
      </c>
      <c r="B393" s="51" t="s">
        <v>117</v>
      </c>
      <c r="C393" s="51" t="s">
        <v>51</v>
      </c>
      <c r="D393" s="51" t="s">
        <v>208</v>
      </c>
      <c r="E393" s="51" t="s">
        <v>250</v>
      </c>
      <c r="F393" s="52">
        <v>0</v>
      </c>
      <c r="G393" s="53">
        <v>0</v>
      </c>
      <c r="H393" s="52">
        <v>1</v>
      </c>
      <c r="I393" s="53">
        <v>436.64</v>
      </c>
      <c r="J393" s="121">
        <v>4060231077</v>
      </c>
      <c r="K393" s="52">
        <f t="shared" si="101"/>
        <v>0</v>
      </c>
      <c r="L393" s="52">
        <f t="shared" si="103"/>
        <v>0</v>
      </c>
      <c r="M393" s="52">
        <f t="shared" si="104"/>
        <v>4</v>
      </c>
      <c r="N393" s="52">
        <f t="shared" si="102"/>
        <v>1</v>
      </c>
      <c r="O393" s="52">
        <f t="shared" si="105"/>
        <v>4</v>
      </c>
      <c r="P393" s="52">
        <f t="shared" si="106"/>
        <v>1</v>
      </c>
      <c r="Q393" s="52">
        <f t="shared" si="107"/>
        <v>0</v>
      </c>
      <c r="R393" s="52">
        <f t="shared" si="108"/>
        <v>0</v>
      </c>
      <c r="S393" s="52" t="str">
        <f t="shared" si="109"/>
        <v xml:space="preserve"> </v>
      </c>
      <c r="T393" s="52">
        <v>0</v>
      </c>
      <c r="U393" s="53">
        <v>0</v>
      </c>
      <c r="V393" s="53">
        <v>1549.6860999999999</v>
      </c>
      <c r="W393" s="176" t="str">
        <f t="shared" si="110"/>
        <v/>
      </c>
      <c r="X393" s="118">
        <f t="shared" si="111"/>
        <v>-1549.6860999999999</v>
      </c>
      <c r="Y393" s="194" t="str">
        <f>IF(I393&gt;(H393*V393),"SIM","NÃO")</f>
        <v>NÃO</v>
      </c>
      <c r="Z393" s="118">
        <f t="shared" si="112"/>
        <v>-436.64</v>
      </c>
      <c r="AA393" s="118">
        <f t="shared" si="113"/>
        <v>-1549.6860999999999</v>
      </c>
      <c r="AB393" s="118">
        <f t="shared" si="114"/>
        <v>-436.64</v>
      </c>
    </row>
    <row r="394" spans="1:28" x14ac:dyDescent="0.25">
      <c r="A394" s="193" t="s">
        <v>280</v>
      </c>
      <c r="B394" s="51" t="s">
        <v>117</v>
      </c>
      <c r="C394" s="51" t="s">
        <v>51</v>
      </c>
      <c r="D394" s="51" t="s">
        <v>208</v>
      </c>
      <c r="E394" s="51" t="s">
        <v>267</v>
      </c>
      <c r="F394" s="52">
        <v>1.9999999999999998</v>
      </c>
      <c r="G394" s="53">
        <v>1424.9988000000001</v>
      </c>
      <c r="H394" s="52">
        <v>0</v>
      </c>
      <c r="I394" s="53">
        <v>0</v>
      </c>
      <c r="J394" s="121">
        <v>4060231077</v>
      </c>
      <c r="K394" s="52">
        <f t="shared" si="101"/>
        <v>0</v>
      </c>
      <c r="L394" s="52">
        <f t="shared" si="103"/>
        <v>0</v>
      </c>
      <c r="M394" s="52">
        <f t="shared" si="104"/>
        <v>4</v>
      </c>
      <c r="N394" s="52">
        <f t="shared" si="102"/>
        <v>1</v>
      </c>
      <c r="O394" s="52">
        <f t="shared" si="105"/>
        <v>4</v>
      </c>
      <c r="P394" s="52">
        <f t="shared" si="106"/>
        <v>1</v>
      </c>
      <c r="Q394" s="52">
        <f t="shared" si="107"/>
        <v>0</v>
      </c>
      <c r="R394" s="52">
        <f t="shared" si="108"/>
        <v>0</v>
      </c>
      <c r="S394" s="52" t="str">
        <f t="shared" si="109"/>
        <v xml:space="preserve"> </v>
      </c>
      <c r="T394" s="52">
        <v>2.5</v>
      </c>
      <c r="U394" s="53">
        <v>1781.2482</v>
      </c>
      <c r="V394" s="53">
        <v>712.49929999999995</v>
      </c>
      <c r="W394" s="176" t="str">
        <f t="shared" si="110"/>
        <v>NÃO</v>
      </c>
      <c r="X394" s="118">
        <f t="shared" si="111"/>
        <v>1424.9985999999997</v>
      </c>
      <c r="Y394" s="194"/>
      <c r="Z394" s="118">
        <f t="shared" si="112"/>
        <v>1424.9985999999997</v>
      </c>
      <c r="AA394" s="118">
        <f t="shared" si="113"/>
        <v>1424.9985999999997</v>
      </c>
      <c r="AB394" s="118">
        <f t="shared" si="114"/>
        <v>1424.9985999999997</v>
      </c>
    </row>
    <row r="395" spans="1:28" x14ac:dyDescent="0.25">
      <c r="A395" s="193" t="s">
        <v>280</v>
      </c>
      <c r="B395" s="51" t="s">
        <v>117</v>
      </c>
      <c r="C395" s="51" t="s">
        <v>51</v>
      </c>
      <c r="D395" s="51" t="s">
        <v>208</v>
      </c>
      <c r="E395" s="51" t="s">
        <v>269</v>
      </c>
      <c r="F395" s="52">
        <v>1.5</v>
      </c>
      <c r="G395" s="53">
        <v>2066.5949999999998</v>
      </c>
      <c r="H395" s="52">
        <v>1</v>
      </c>
      <c r="I395" s="53">
        <v>436.64</v>
      </c>
      <c r="J395" s="121">
        <v>4060231077</v>
      </c>
      <c r="K395" s="52">
        <f t="shared" si="101"/>
        <v>1</v>
      </c>
      <c r="L395" s="52">
        <f t="shared" si="103"/>
        <v>1.5</v>
      </c>
      <c r="M395" s="52">
        <f t="shared" si="104"/>
        <v>4</v>
      </c>
      <c r="N395" s="52">
        <f t="shared" si="102"/>
        <v>1</v>
      </c>
      <c r="O395" s="52">
        <f t="shared" si="105"/>
        <v>4</v>
      </c>
      <c r="P395" s="52">
        <f t="shared" si="106"/>
        <v>1</v>
      </c>
      <c r="Q395" s="52">
        <f t="shared" si="107"/>
        <v>4</v>
      </c>
      <c r="R395" s="52">
        <f t="shared" si="108"/>
        <v>0</v>
      </c>
      <c r="S395" s="52" t="str">
        <f t="shared" si="109"/>
        <v>não</v>
      </c>
      <c r="T395" s="52">
        <v>1.5</v>
      </c>
      <c r="U395" s="53">
        <v>2066.5949999999998</v>
      </c>
      <c r="V395" s="53">
        <v>1377.7302</v>
      </c>
      <c r="W395" s="176" t="str">
        <f t="shared" si="110"/>
        <v>NÃO</v>
      </c>
      <c r="X395" s="118">
        <f t="shared" si="111"/>
        <v>688.86509999999998</v>
      </c>
      <c r="Y395" s="194" t="str">
        <f t="shared" ref="Y395:Y426" si="115">IF(I395&gt;(H395*V395),"SIM","NÃO")</f>
        <v>NÃO</v>
      </c>
      <c r="Z395" s="118">
        <f t="shared" si="112"/>
        <v>688.86509999999998</v>
      </c>
      <c r="AA395" s="118">
        <f t="shared" si="113"/>
        <v>688.86509999999998</v>
      </c>
      <c r="AB395" s="118">
        <f t="shared" si="114"/>
        <v>688.86509999999998</v>
      </c>
    </row>
    <row r="396" spans="1:28" x14ac:dyDescent="0.25">
      <c r="A396" s="193" t="s">
        <v>277</v>
      </c>
      <c r="B396" s="51" t="s">
        <v>12</v>
      </c>
      <c r="C396" s="51" t="s">
        <v>31</v>
      </c>
      <c r="D396" s="51" t="s">
        <v>233</v>
      </c>
      <c r="E396" s="51" t="s">
        <v>265</v>
      </c>
      <c r="F396" s="52">
        <v>0</v>
      </c>
      <c r="G396" s="53">
        <v>0</v>
      </c>
      <c r="H396" s="52">
        <v>3</v>
      </c>
      <c r="I396" s="53">
        <v>16912.439999999999</v>
      </c>
      <c r="J396" s="121">
        <v>4060331001</v>
      </c>
      <c r="K396" s="52">
        <f t="shared" si="101"/>
        <v>0</v>
      </c>
      <c r="L396" s="52">
        <f t="shared" si="103"/>
        <v>0</v>
      </c>
      <c r="M396" s="52">
        <f t="shared" si="104"/>
        <v>71</v>
      </c>
      <c r="N396" s="52">
        <f t="shared" si="102"/>
        <v>41</v>
      </c>
      <c r="O396" s="52">
        <f t="shared" si="105"/>
        <v>71</v>
      </c>
      <c r="P396" s="52">
        <f t="shared" si="106"/>
        <v>41</v>
      </c>
      <c r="Q396" s="52">
        <f t="shared" si="107"/>
        <v>0</v>
      </c>
      <c r="R396" s="52">
        <f t="shared" si="108"/>
        <v>0</v>
      </c>
      <c r="S396" s="52" t="str">
        <f t="shared" si="109"/>
        <v xml:space="preserve"> </v>
      </c>
      <c r="T396" s="52">
        <v>0</v>
      </c>
      <c r="U396" s="53">
        <v>0</v>
      </c>
      <c r="V396" s="53">
        <v>5611.0918000000001</v>
      </c>
      <c r="W396" s="176" t="str">
        <f t="shared" si="110"/>
        <v/>
      </c>
      <c r="X396" s="118">
        <f t="shared" si="111"/>
        <v>-16833.275399999999</v>
      </c>
      <c r="Y396" s="194" t="str">
        <f t="shared" si="115"/>
        <v>SIM</v>
      </c>
      <c r="Z396" s="118">
        <f t="shared" si="112"/>
        <v>-16833.275399999999</v>
      </c>
      <c r="AA396" s="118">
        <f t="shared" si="113"/>
        <v>-16833.275399999999</v>
      </c>
      <c r="AB396" s="118">
        <f t="shared" si="114"/>
        <v>-16833.275399999999</v>
      </c>
    </row>
    <row r="397" spans="1:28" x14ac:dyDescent="0.25">
      <c r="A397" s="193" t="s">
        <v>277</v>
      </c>
      <c r="B397" s="51" t="s">
        <v>12</v>
      </c>
      <c r="C397" s="51" t="s">
        <v>31</v>
      </c>
      <c r="D397" s="51" t="s">
        <v>233</v>
      </c>
      <c r="E397" s="51" t="s">
        <v>267</v>
      </c>
      <c r="F397" s="52">
        <v>0</v>
      </c>
      <c r="G397" s="53">
        <v>0</v>
      </c>
      <c r="H397" s="52">
        <v>14</v>
      </c>
      <c r="I397" s="53">
        <v>76614.25</v>
      </c>
      <c r="J397" s="121">
        <v>4060331001</v>
      </c>
      <c r="K397" s="52">
        <f t="shared" si="101"/>
        <v>0</v>
      </c>
      <c r="L397" s="52">
        <f t="shared" si="103"/>
        <v>0</v>
      </c>
      <c r="M397" s="52">
        <f t="shared" si="104"/>
        <v>71</v>
      </c>
      <c r="N397" s="52">
        <f t="shared" si="102"/>
        <v>41</v>
      </c>
      <c r="O397" s="52">
        <f t="shared" si="105"/>
        <v>71</v>
      </c>
      <c r="P397" s="52">
        <f t="shared" si="106"/>
        <v>41</v>
      </c>
      <c r="Q397" s="52">
        <f t="shared" si="107"/>
        <v>0</v>
      </c>
      <c r="R397" s="52">
        <f t="shared" si="108"/>
        <v>0</v>
      </c>
      <c r="S397" s="52" t="str">
        <f t="shared" si="109"/>
        <v xml:space="preserve"> </v>
      </c>
      <c r="T397" s="52">
        <v>0</v>
      </c>
      <c r="U397" s="53">
        <v>0</v>
      </c>
      <c r="V397" s="53">
        <v>6065.5941000000003</v>
      </c>
      <c r="W397" s="176" t="str">
        <f t="shared" si="110"/>
        <v/>
      </c>
      <c r="X397" s="118">
        <f t="shared" si="111"/>
        <v>-84918.3174</v>
      </c>
      <c r="Y397" s="194" t="str">
        <f t="shared" si="115"/>
        <v>NÃO</v>
      </c>
      <c r="Z397" s="118">
        <f t="shared" si="112"/>
        <v>-76614.25</v>
      </c>
      <c r="AA397" s="118">
        <f t="shared" si="113"/>
        <v>-84918.3174</v>
      </c>
      <c r="AB397" s="118">
        <f t="shared" si="114"/>
        <v>-76614.25</v>
      </c>
    </row>
    <row r="398" spans="1:28" x14ac:dyDescent="0.25">
      <c r="A398" s="193" t="s">
        <v>277</v>
      </c>
      <c r="B398" s="51" t="s">
        <v>12</v>
      </c>
      <c r="C398" s="51" t="s">
        <v>31</v>
      </c>
      <c r="D398" s="51" t="s">
        <v>233</v>
      </c>
      <c r="E398" s="51" t="s">
        <v>266</v>
      </c>
      <c r="F398" s="52">
        <v>60.500000000000007</v>
      </c>
      <c r="G398" s="53">
        <v>339471.054</v>
      </c>
      <c r="H398" s="52">
        <v>41</v>
      </c>
      <c r="I398" s="53">
        <v>214637.6</v>
      </c>
      <c r="J398" s="121">
        <v>4060331001</v>
      </c>
      <c r="K398" s="52">
        <f t="shared" si="101"/>
        <v>41</v>
      </c>
      <c r="L398" s="52">
        <f t="shared" si="103"/>
        <v>71</v>
      </c>
      <c r="M398" s="52">
        <f t="shared" si="104"/>
        <v>71</v>
      </c>
      <c r="N398" s="52">
        <f t="shared" si="102"/>
        <v>41</v>
      </c>
      <c r="O398" s="52">
        <f t="shared" si="105"/>
        <v>71</v>
      </c>
      <c r="P398" s="52">
        <f t="shared" si="106"/>
        <v>41</v>
      </c>
      <c r="Q398" s="52">
        <f t="shared" si="107"/>
        <v>71</v>
      </c>
      <c r="R398" s="52">
        <f t="shared" si="108"/>
        <v>0</v>
      </c>
      <c r="S398" s="52" t="str">
        <f t="shared" si="109"/>
        <v>não</v>
      </c>
      <c r="T398" s="52">
        <v>71</v>
      </c>
      <c r="U398" s="53">
        <v>398387.51760000002</v>
      </c>
      <c r="V398" s="53">
        <v>5611.0918000000001</v>
      </c>
      <c r="W398" s="176" t="str">
        <f t="shared" si="110"/>
        <v>NÃO</v>
      </c>
      <c r="X398" s="118">
        <f t="shared" si="111"/>
        <v>109416.29010000004</v>
      </c>
      <c r="Y398" s="194" t="str">
        <f t="shared" si="115"/>
        <v>NÃO</v>
      </c>
      <c r="Z398" s="118">
        <f t="shared" si="112"/>
        <v>109416.29010000004</v>
      </c>
      <c r="AA398" s="118">
        <f t="shared" si="113"/>
        <v>109416.29010000004</v>
      </c>
      <c r="AB398" s="118">
        <f t="shared" si="114"/>
        <v>109416.29010000004</v>
      </c>
    </row>
    <row r="399" spans="1:28" x14ac:dyDescent="0.25">
      <c r="A399" s="193" t="s">
        <v>277</v>
      </c>
      <c r="B399" s="51" t="s">
        <v>12</v>
      </c>
      <c r="C399" s="51" t="s">
        <v>31</v>
      </c>
      <c r="D399" s="51" t="s">
        <v>233</v>
      </c>
      <c r="E399" s="51" t="s">
        <v>268</v>
      </c>
      <c r="F399" s="52">
        <v>0</v>
      </c>
      <c r="G399" s="53">
        <v>0</v>
      </c>
      <c r="H399" s="52">
        <v>7</v>
      </c>
      <c r="I399" s="53">
        <v>36806.5</v>
      </c>
      <c r="J399" s="121">
        <v>4060331001</v>
      </c>
      <c r="K399" s="52">
        <f t="shared" si="101"/>
        <v>0</v>
      </c>
      <c r="L399" s="52">
        <f t="shared" si="103"/>
        <v>0</v>
      </c>
      <c r="M399" s="52">
        <f t="shared" si="104"/>
        <v>71</v>
      </c>
      <c r="N399" s="52">
        <f t="shared" si="102"/>
        <v>41</v>
      </c>
      <c r="O399" s="52">
        <f t="shared" si="105"/>
        <v>0</v>
      </c>
      <c r="P399" s="52">
        <f t="shared" si="106"/>
        <v>0</v>
      </c>
      <c r="Q399" s="52">
        <f t="shared" si="107"/>
        <v>0</v>
      </c>
      <c r="R399" s="52">
        <f t="shared" si="108"/>
        <v>0</v>
      </c>
      <c r="S399" s="52" t="str">
        <f t="shared" si="109"/>
        <v xml:space="preserve"> </v>
      </c>
      <c r="T399" s="52">
        <v>0</v>
      </c>
      <c r="U399" s="53">
        <v>0</v>
      </c>
      <c r="V399" s="53">
        <v>6272.7227000000003</v>
      </c>
      <c r="W399" s="176" t="str">
        <f t="shared" si="110"/>
        <v/>
      </c>
      <c r="X399" s="118">
        <f t="shared" si="111"/>
        <v>-43909.058900000004</v>
      </c>
      <c r="Y399" s="194" t="str">
        <f t="shared" si="115"/>
        <v>NÃO</v>
      </c>
      <c r="Z399" s="118">
        <f t="shared" si="112"/>
        <v>-36806.5</v>
      </c>
      <c r="AA399" s="118">
        <f t="shared" si="113"/>
        <v>-43909.058900000004</v>
      </c>
      <c r="AB399" s="118">
        <f t="shared" si="114"/>
        <v>-36806.5</v>
      </c>
    </row>
    <row r="400" spans="1:28" ht="30" x14ac:dyDescent="0.25">
      <c r="A400" s="193" t="s">
        <v>277</v>
      </c>
      <c r="B400" s="51" t="s">
        <v>12</v>
      </c>
      <c r="C400" s="51" t="s">
        <v>31</v>
      </c>
      <c r="D400" s="51" t="s">
        <v>233</v>
      </c>
      <c r="E400" s="51" t="s">
        <v>264</v>
      </c>
      <c r="F400" s="52">
        <v>0</v>
      </c>
      <c r="G400" s="53">
        <v>0</v>
      </c>
      <c r="H400" s="52">
        <v>5</v>
      </c>
      <c r="I400" s="53">
        <v>28563.67</v>
      </c>
      <c r="J400" s="121">
        <v>4060331001</v>
      </c>
      <c r="K400" s="52">
        <f t="shared" si="101"/>
        <v>0</v>
      </c>
      <c r="L400" s="52">
        <f t="shared" si="103"/>
        <v>0</v>
      </c>
      <c r="M400" s="52">
        <f t="shared" si="104"/>
        <v>71</v>
      </c>
      <c r="N400" s="52">
        <f t="shared" si="102"/>
        <v>41</v>
      </c>
      <c r="O400" s="52">
        <f t="shared" si="105"/>
        <v>0</v>
      </c>
      <c r="P400" s="52">
        <f t="shared" si="106"/>
        <v>0</v>
      </c>
      <c r="Q400" s="52">
        <f t="shared" si="107"/>
        <v>0</v>
      </c>
      <c r="R400" s="52">
        <f t="shared" si="108"/>
        <v>0</v>
      </c>
      <c r="S400" s="52" t="str">
        <f t="shared" si="109"/>
        <v xml:space="preserve"> </v>
      </c>
      <c r="T400" s="52">
        <v>0</v>
      </c>
      <c r="U400" s="53">
        <v>0</v>
      </c>
      <c r="V400" s="53">
        <v>5611.0918000000001</v>
      </c>
      <c r="W400" s="176" t="str">
        <f t="shared" si="110"/>
        <v/>
      </c>
      <c r="X400" s="118">
        <f t="shared" si="111"/>
        <v>-28055.459000000003</v>
      </c>
      <c r="Y400" s="194" t="str">
        <f t="shared" si="115"/>
        <v>SIM</v>
      </c>
      <c r="Z400" s="118">
        <f t="shared" si="112"/>
        <v>-28055.459000000003</v>
      </c>
      <c r="AA400" s="118">
        <f t="shared" si="113"/>
        <v>-28055.459000000003</v>
      </c>
      <c r="AB400" s="118">
        <f t="shared" si="114"/>
        <v>-28055.459000000003</v>
      </c>
    </row>
    <row r="401" spans="1:28" x14ac:dyDescent="0.25">
      <c r="A401" s="193" t="s">
        <v>277</v>
      </c>
      <c r="B401" s="51" t="s">
        <v>12</v>
      </c>
      <c r="C401" s="51" t="s">
        <v>31</v>
      </c>
      <c r="D401" s="51" t="s">
        <v>233</v>
      </c>
      <c r="E401" s="51" t="s">
        <v>256</v>
      </c>
      <c r="F401" s="52">
        <v>0</v>
      </c>
      <c r="G401" s="53">
        <v>0</v>
      </c>
      <c r="H401" s="52">
        <v>17</v>
      </c>
      <c r="I401" s="53">
        <v>82435.509999999995</v>
      </c>
      <c r="J401" s="121">
        <v>4060331001</v>
      </c>
      <c r="K401" s="52">
        <f t="shared" si="101"/>
        <v>0</v>
      </c>
      <c r="L401" s="52">
        <f t="shared" si="103"/>
        <v>0</v>
      </c>
      <c r="M401" s="52">
        <f t="shared" si="104"/>
        <v>71</v>
      </c>
      <c r="N401" s="52">
        <f t="shared" si="102"/>
        <v>41</v>
      </c>
      <c r="O401" s="52">
        <f t="shared" si="105"/>
        <v>0</v>
      </c>
      <c r="P401" s="52">
        <f t="shared" si="106"/>
        <v>0</v>
      </c>
      <c r="Q401" s="52">
        <f t="shared" si="107"/>
        <v>0</v>
      </c>
      <c r="R401" s="52">
        <f t="shared" si="108"/>
        <v>0</v>
      </c>
      <c r="S401" s="52" t="str">
        <f t="shared" si="109"/>
        <v xml:space="preserve"> </v>
      </c>
      <c r="T401" s="52">
        <v>0</v>
      </c>
      <c r="U401" s="53">
        <v>0</v>
      </c>
      <c r="V401" s="53">
        <v>5611.0918000000001</v>
      </c>
      <c r="W401" s="176" t="str">
        <f t="shared" si="110"/>
        <v/>
      </c>
      <c r="X401" s="118">
        <f t="shared" si="111"/>
        <v>-95388.560599999997</v>
      </c>
      <c r="Y401" s="194" t="str">
        <f t="shared" si="115"/>
        <v>NÃO</v>
      </c>
      <c r="Z401" s="118">
        <f t="shared" si="112"/>
        <v>-82435.509999999995</v>
      </c>
      <c r="AA401" s="118">
        <f t="shared" si="113"/>
        <v>-95388.560599999997</v>
      </c>
      <c r="AB401" s="118">
        <f t="shared" si="114"/>
        <v>-82435.509999999995</v>
      </c>
    </row>
    <row r="402" spans="1:28" x14ac:dyDescent="0.25">
      <c r="A402" s="193" t="s">
        <v>277</v>
      </c>
      <c r="B402" s="51" t="s">
        <v>12</v>
      </c>
      <c r="C402" s="51" t="s">
        <v>31</v>
      </c>
      <c r="D402" s="51" t="s">
        <v>234</v>
      </c>
      <c r="E402" s="51" t="s">
        <v>265</v>
      </c>
      <c r="F402" s="52">
        <v>0</v>
      </c>
      <c r="G402" s="53">
        <v>0</v>
      </c>
      <c r="H402" s="52">
        <v>2</v>
      </c>
      <c r="I402" s="53">
        <v>11287.57</v>
      </c>
      <c r="J402" s="121">
        <v>4060331002</v>
      </c>
      <c r="K402" s="52">
        <f t="shared" si="101"/>
        <v>0</v>
      </c>
      <c r="L402" s="52">
        <f t="shared" si="103"/>
        <v>0</v>
      </c>
      <c r="M402" s="52">
        <f t="shared" si="104"/>
        <v>35</v>
      </c>
      <c r="N402" s="52">
        <f t="shared" si="102"/>
        <v>20</v>
      </c>
      <c r="O402" s="52">
        <f t="shared" si="105"/>
        <v>35</v>
      </c>
      <c r="P402" s="52">
        <f t="shared" si="106"/>
        <v>20</v>
      </c>
      <c r="Q402" s="52">
        <f t="shared" si="107"/>
        <v>0</v>
      </c>
      <c r="R402" s="52">
        <f t="shared" si="108"/>
        <v>0</v>
      </c>
      <c r="S402" s="52" t="str">
        <f t="shared" si="109"/>
        <v xml:space="preserve"> </v>
      </c>
      <c r="T402" s="52">
        <v>0</v>
      </c>
      <c r="U402" s="53">
        <v>0</v>
      </c>
      <c r="V402" s="53">
        <v>5611.0918000000001</v>
      </c>
      <c r="W402" s="176" t="str">
        <f t="shared" si="110"/>
        <v/>
      </c>
      <c r="X402" s="118">
        <f t="shared" si="111"/>
        <v>-11222.1836</v>
      </c>
      <c r="Y402" s="194" t="str">
        <f t="shared" si="115"/>
        <v>SIM</v>
      </c>
      <c r="Z402" s="118">
        <f t="shared" si="112"/>
        <v>-11222.1836</v>
      </c>
      <c r="AA402" s="118">
        <f t="shared" si="113"/>
        <v>-11222.1836</v>
      </c>
      <c r="AB402" s="118">
        <f t="shared" si="114"/>
        <v>-11222.1836</v>
      </c>
    </row>
    <row r="403" spans="1:28" x14ac:dyDescent="0.25">
      <c r="A403" s="193" t="s">
        <v>277</v>
      </c>
      <c r="B403" s="51" t="s">
        <v>12</v>
      </c>
      <c r="C403" s="51" t="s">
        <v>31</v>
      </c>
      <c r="D403" s="51" t="s">
        <v>234</v>
      </c>
      <c r="E403" s="51" t="s">
        <v>267</v>
      </c>
      <c r="F403" s="52">
        <v>0</v>
      </c>
      <c r="G403" s="53">
        <v>0</v>
      </c>
      <c r="H403" s="52">
        <v>5</v>
      </c>
      <c r="I403" s="53">
        <v>31811.78</v>
      </c>
      <c r="J403" s="121">
        <v>4060331002</v>
      </c>
      <c r="K403" s="52">
        <f t="shared" si="101"/>
        <v>0</v>
      </c>
      <c r="L403" s="52">
        <f t="shared" si="103"/>
        <v>0</v>
      </c>
      <c r="M403" s="52">
        <f t="shared" si="104"/>
        <v>35</v>
      </c>
      <c r="N403" s="52">
        <f t="shared" si="102"/>
        <v>20</v>
      </c>
      <c r="O403" s="52">
        <f t="shared" si="105"/>
        <v>35</v>
      </c>
      <c r="P403" s="52">
        <f t="shared" si="106"/>
        <v>20</v>
      </c>
      <c r="Q403" s="52">
        <f t="shared" si="107"/>
        <v>0</v>
      </c>
      <c r="R403" s="52">
        <f t="shared" si="108"/>
        <v>0</v>
      </c>
      <c r="S403" s="52" t="str">
        <f t="shared" si="109"/>
        <v xml:space="preserve"> </v>
      </c>
      <c r="T403" s="52">
        <v>0</v>
      </c>
      <c r="U403" s="53">
        <v>0</v>
      </c>
      <c r="V403" s="53">
        <v>6065.5941000000003</v>
      </c>
      <c r="W403" s="176" t="str">
        <f t="shared" si="110"/>
        <v/>
      </c>
      <c r="X403" s="118">
        <f t="shared" si="111"/>
        <v>-30327.970500000003</v>
      </c>
      <c r="Y403" s="194" t="str">
        <f t="shared" si="115"/>
        <v>SIM</v>
      </c>
      <c r="Z403" s="118">
        <f t="shared" si="112"/>
        <v>-30327.970500000003</v>
      </c>
      <c r="AA403" s="118">
        <f t="shared" si="113"/>
        <v>-30327.970500000003</v>
      </c>
      <c r="AB403" s="118">
        <f t="shared" si="114"/>
        <v>-30327.970500000003</v>
      </c>
    </row>
    <row r="404" spans="1:28" x14ac:dyDescent="0.25">
      <c r="A404" s="193" t="s">
        <v>277</v>
      </c>
      <c r="B404" s="51" t="s">
        <v>12</v>
      </c>
      <c r="C404" s="51" t="s">
        <v>31</v>
      </c>
      <c r="D404" s="51" t="s">
        <v>234</v>
      </c>
      <c r="E404" s="51" t="s">
        <v>266</v>
      </c>
      <c r="F404" s="52">
        <v>30</v>
      </c>
      <c r="G404" s="53">
        <v>168332.75399999999</v>
      </c>
      <c r="H404" s="52">
        <v>20</v>
      </c>
      <c r="I404" s="53">
        <v>99843.13</v>
      </c>
      <c r="J404" s="121">
        <v>4060331002</v>
      </c>
      <c r="K404" s="52">
        <f t="shared" si="101"/>
        <v>20</v>
      </c>
      <c r="L404" s="52">
        <f t="shared" si="103"/>
        <v>35</v>
      </c>
      <c r="M404" s="52">
        <f t="shared" si="104"/>
        <v>35</v>
      </c>
      <c r="N404" s="52">
        <f t="shared" si="102"/>
        <v>20</v>
      </c>
      <c r="O404" s="52">
        <f t="shared" si="105"/>
        <v>35</v>
      </c>
      <c r="P404" s="52">
        <f t="shared" si="106"/>
        <v>20</v>
      </c>
      <c r="Q404" s="52">
        <f t="shared" si="107"/>
        <v>35</v>
      </c>
      <c r="R404" s="52">
        <f t="shared" si="108"/>
        <v>0</v>
      </c>
      <c r="S404" s="52" t="str">
        <f t="shared" si="109"/>
        <v>não</v>
      </c>
      <c r="T404" s="52">
        <v>35</v>
      </c>
      <c r="U404" s="53">
        <v>196388.21280000001</v>
      </c>
      <c r="V404" s="53">
        <v>5611.0918000000001</v>
      </c>
      <c r="W404" s="176" t="str">
        <f t="shared" si="110"/>
        <v>NÃO</v>
      </c>
      <c r="X404" s="118">
        <f t="shared" si="111"/>
        <v>56110.918000000005</v>
      </c>
      <c r="Y404" s="194" t="str">
        <f t="shared" si="115"/>
        <v>NÃO</v>
      </c>
      <c r="Z404" s="118">
        <f t="shared" si="112"/>
        <v>56110.918000000005</v>
      </c>
      <c r="AA404" s="118">
        <f t="shared" si="113"/>
        <v>56110.918000000005</v>
      </c>
      <c r="AB404" s="118">
        <f t="shared" si="114"/>
        <v>56110.918000000005</v>
      </c>
    </row>
    <row r="405" spans="1:28" x14ac:dyDescent="0.25">
      <c r="A405" s="193" t="s">
        <v>277</v>
      </c>
      <c r="B405" s="51" t="s">
        <v>12</v>
      </c>
      <c r="C405" s="51" t="s">
        <v>31</v>
      </c>
      <c r="D405" s="51" t="s">
        <v>234</v>
      </c>
      <c r="E405" s="51" t="s">
        <v>268</v>
      </c>
      <c r="F405" s="52">
        <v>0</v>
      </c>
      <c r="G405" s="53">
        <v>0</v>
      </c>
      <c r="H405" s="52">
        <v>2</v>
      </c>
      <c r="I405" s="53">
        <v>10975.14</v>
      </c>
      <c r="J405" s="121">
        <v>4060331002</v>
      </c>
      <c r="K405" s="52">
        <f t="shared" si="101"/>
        <v>0</v>
      </c>
      <c r="L405" s="52">
        <f t="shared" si="103"/>
        <v>0</v>
      </c>
      <c r="M405" s="52">
        <f t="shared" si="104"/>
        <v>35</v>
      </c>
      <c r="N405" s="52">
        <f t="shared" si="102"/>
        <v>20</v>
      </c>
      <c r="O405" s="52">
        <f t="shared" si="105"/>
        <v>0</v>
      </c>
      <c r="P405" s="52">
        <f t="shared" si="106"/>
        <v>0</v>
      </c>
      <c r="Q405" s="52">
        <f t="shared" si="107"/>
        <v>0</v>
      </c>
      <c r="R405" s="52">
        <f t="shared" si="108"/>
        <v>0</v>
      </c>
      <c r="S405" s="52" t="str">
        <f t="shared" si="109"/>
        <v xml:space="preserve"> </v>
      </c>
      <c r="T405" s="52">
        <v>0</v>
      </c>
      <c r="U405" s="53">
        <v>0</v>
      </c>
      <c r="V405" s="53">
        <v>6272.7227000000003</v>
      </c>
      <c r="W405" s="176" t="str">
        <f t="shared" si="110"/>
        <v/>
      </c>
      <c r="X405" s="118">
        <f t="shared" si="111"/>
        <v>-12545.445400000001</v>
      </c>
      <c r="Y405" s="194" t="str">
        <f t="shared" si="115"/>
        <v>NÃO</v>
      </c>
      <c r="Z405" s="118">
        <f t="shared" si="112"/>
        <v>-10975.14</v>
      </c>
      <c r="AA405" s="118">
        <f t="shared" si="113"/>
        <v>-12545.445400000001</v>
      </c>
      <c r="AB405" s="118">
        <f t="shared" si="114"/>
        <v>-10975.14</v>
      </c>
    </row>
    <row r="406" spans="1:28" ht="30" x14ac:dyDescent="0.25">
      <c r="A406" s="193" t="s">
        <v>277</v>
      </c>
      <c r="B406" s="51" t="s">
        <v>12</v>
      </c>
      <c r="C406" s="51" t="s">
        <v>31</v>
      </c>
      <c r="D406" s="51" t="s">
        <v>234</v>
      </c>
      <c r="E406" s="51" t="s">
        <v>264</v>
      </c>
      <c r="F406" s="52">
        <v>0</v>
      </c>
      <c r="G406" s="53">
        <v>0</v>
      </c>
      <c r="H406" s="52">
        <v>26</v>
      </c>
      <c r="I406" s="53">
        <v>137257.57</v>
      </c>
      <c r="J406" s="121">
        <v>4060331002</v>
      </c>
      <c r="K406" s="52">
        <f t="shared" si="101"/>
        <v>0</v>
      </c>
      <c r="L406" s="52">
        <f t="shared" si="103"/>
        <v>0</v>
      </c>
      <c r="M406" s="52">
        <f t="shared" si="104"/>
        <v>35</v>
      </c>
      <c r="N406" s="52">
        <f t="shared" si="102"/>
        <v>20</v>
      </c>
      <c r="O406" s="52">
        <f t="shared" si="105"/>
        <v>0</v>
      </c>
      <c r="P406" s="52">
        <f t="shared" si="106"/>
        <v>0</v>
      </c>
      <c r="Q406" s="52">
        <f t="shared" si="107"/>
        <v>0</v>
      </c>
      <c r="R406" s="52">
        <f t="shared" si="108"/>
        <v>0</v>
      </c>
      <c r="S406" s="52" t="str">
        <f t="shared" si="109"/>
        <v xml:space="preserve"> </v>
      </c>
      <c r="T406" s="52">
        <v>0</v>
      </c>
      <c r="U406" s="53">
        <v>0</v>
      </c>
      <c r="V406" s="53">
        <v>5611.0918000000001</v>
      </c>
      <c r="W406" s="176" t="str">
        <f t="shared" si="110"/>
        <v/>
      </c>
      <c r="X406" s="118">
        <f t="shared" si="111"/>
        <v>-145888.38680000001</v>
      </c>
      <c r="Y406" s="194" t="str">
        <f t="shared" si="115"/>
        <v>NÃO</v>
      </c>
      <c r="Z406" s="118">
        <f t="shared" si="112"/>
        <v>-137257.57</v>
      </c>
      <c r="AA406" s="118">
        <f t="shared" si="113"/>
        <v>-145888.38680000001</v>
      </c>
      <c r="AB406" s="118">
        <f t="shared" si="114"/>
        <v>-137257.57</v>
      </c>
    </row>
    <row r="407" spans="1:28" x14ac:dyDescent="0.25">
      <c r="A407" s="193" t="s">
        <v>277</v>
      </c>
      <c r="B407" s="51" t="s">
        <v>12</v>
      </c>
      <c r="C407" s="51" t="s">
        <v>23</v>
      </c>
      <c r="D407" s="51" t="s">
        <v>236</v>
      </c>
      <c r="E407" s="51" t="s">
        <v>265</v>
      </c>
      <c r="F407" s="52">
        <v>38.5</v>
      </c>
      <c r="G407" s="53">
        <v>216027.03419999999</v>
      </c>
      <c r="H407" s="52">
        <v>71</v>
      </c>
      <c r="I407" s="53">
        <v>415739.05</v>
      </c>
      <c r="J407" s="121">
        <v>4060331003</v>
      </c>
      <c r="K407" s="52">
        <f t="shared" si="101"/>
        <v>71</v>
      </c>
      <c r="L407" s="52">
        <f t="shared" si="103"/>
        <v>45</v>
      </c>
      <c r="M407" s="52">
        <f t="shared" si="104"/>
        <v>45</v>
      </c>
      <c r="N407" s="52">
        <f t="shared" si="102"/>
        <v>71</v>
      </c>
      <c r="O407" s="52">
        <f t="shared" si="105"/>
        <v>45</v>
      </c>
      <c r="P407" s="52">
        <f t="shared" si="106"/>
        <v>71</v>
      </c>
      <c r="Q407" s="52">
        <f t="shared" si="107"/>
        <v>45</v>
      </c>
      <c r="R407" s="52">
        <f t="shared" si="108"/>
        <v>0</v>
      </c>
      <c r="S407" s="52" t="str">
        <f t="shared" si="109"/>
        <v>não</v>
      </c>
      <c r="T407" s="52">
        <v>45</v>
      </c>
      <c r="U407" s="53">
        <v>252499.13099999999</v>
      </c>
      <c r="V407" s="53">
        <v>5611.0918000000001</v>
      </c>
      <c r="W407" s="176" t="str">
        <f t="shared" si="110"/>
        <v>SIM</v>
      </c>
      <c r="X407" s="118">
        <f t="shared" si="111"/>
        <v>-36472.096700000002</v>
      </c>
      <c r="Y407" s="194" t="str">
        <f t="shared" si="115"/>
        <v>SIM</v>
      </c>
      <c r="Z407" s="118">
        <f t="shared" si="112"/>
        <v>-36472.096700000002</v>
      </c>
      <c r="AA407" s="118">
        <f t="shared" si="113"/>
        <v>-182360.4835</v>
      </c>
      <c r="AB407" s="118">
        <f t="shared" si="114"/>
        <v>-182360.4835</v>
      </c>
    </row>
    <row r="408" spans="1:28" x14ac:dyDescent="0.25">
      <c r="A408" s="193" t="s">
        <v>277</v>
      </c>
      <c r="B408" s="51" t="s">
        <v>12</v>
      </c>
      <c r="C408" s="51" t="s">
        <v>23</v>
      </c>
      <c r="D408" s="51" t="s">
        <v>236</v>
      </c>
      <c r="E408" s="51" t="s">
        <v>268</v>
      </c>
      <c r="F408" s="52">
        <v>0</v>
      </c>
      <c r="G408" s="53">
        <v>0</v>
      </c>
      <c r="H408" s="52">
        <v>3</v>
      </c>
      <c r="I408" s="53">
        <v>15545.74</v>
      </c>
      <c r="J408" s="121">
        <v>4060331003</v>
      </c>
      <c r="K408" s="52">
        <f t="shared" si="101"/>
        <v>0</v>
      </c>
      <c r="L408" s="52">
        <f t="shared" si="103"/>
        <v>0</v>
      </c>
      <c r="M408" s="52">
        <f t="shared" si="104"/>
        <v>45</v>
      </c>
      <c r="N408" s="52">
        <f t="shared" si="102"/>
        <v>71</v>
      </c>
      <c r="O408" s="52">
        <f t="shared" si="105"/>
        <v>0</v>
      </c>
      <c r="P408" s="52">
        <f t="shared" si="106"/>
        <v>0</v>
      </c>
      <c r="Q408" s="52">
        <f t="shared" si="107"/>
        <v>0</v>
      </c>
      <c r="R408" s="52">
        <f t="shared" si="108"/>
        <v>0</v>
      </c>
      <c r="S408" s="52" t="str">
        <f t="shared" si="109"/>
        <v xml:space="preserve"> </v>
      </c>
      <c r="T408" s="52">
        <v>0</v>
      </c>
      <c r="U408" s="53">
        <v>0</v>
      </c>
      <c r="V408" s="53">
        <v>6272.7227000000003</v>
      </c>
      <c r="W408" s="176" t="str">
        <f t="shared" si="110"/>
        <v/>
      </c>
      <c r="X408" s="118">
        <f t="shared" si="111"/>
        <v>-18818.168100000003</v>
      </c>
      <c r="Y408" s="194" t="str">
        <f t="shared" si="115"/>
        <v>NÃO</v>
      </c>
      <c r="Z408" s="118">
        <f t="shared" si="112"/>
        <v>-15545.739999999998</v>
      </c>
      <c r="AA408" s="118">
        <f t="shared" si="113"/>
        <v>-18818.168100000003</v>
      </c>
      <c r="AB408" s="118">
        <f t="shared" si="114"/>
        <v>-15545.739999999998</v>
      </c>
    </row>
    <row r="409" spans="1:28" x14ac:dyDescent="0.25">
      <c r="A409" s="193" t="s">
        <v>277</v>
      </c>
      <c r="B409" s="51" t="s">
        <v>12</v>
      </c>
      <c r="C409" s="51" t="s">
        <v>26</v>
      </c>
      <c r="D409" s="51" t="s">
        <v>239</v>
      </c>
      <c r="E409" s="51" t="s">
        <v>255</v>
      </c>
      <c r="F409" s="52">
        <v>0</v>
      </c>
      <c r="G409" s="53">
        <v>0</v>
      </c>
      <c r="H409" s="52">
        <v>1</v>
      </c>
      <c r="I409" s="53">
        <v>5229.32</v>
      </c>
      <c r="J409" s="121">
        <v>4060331004</v>
      </c>
      <c r="K409" s="52">
        <f t="shared" si="101"/>
        <v>0</v>
      </c>
      <c r="L409" s="52">
        <f t="shared" si="103"/>
        <v>0</v>
      </c>
      <c r="M409" s="52">
        <f t="shared" si="104"/>
        <v>39</v>
      </c>
      <c r="N409" s="52">
        <f t="shared" si="102"/>
        <v>22</v>
      </c>
      <c r="O409" s="52">
        <f t="shared" si="105"/>
        <v>39</v>
      </c>
      <c r="P409" s="52">
        <f t="shared" si="106"/>
        <v>22</v>
      </c>
      <c r="Q409" s="52">
        <f t="shared" si="107"/>
        <v>0</v>
      </c>
      <c r="R409" s="52">
        <f t="shared" si="108"/>
        <v>0</v>
      </c>
      <c r="S409" s="52" t="str">
        <f t="shared" si="109"/>
        <v xml:space="preserve"> </v>
      </c>
      <c r="T409" s="52">
        <v>0</v>
      </c>
      <c r="U409" s="53">
        <v>0</v>
      </c>
      <c r="V409" s="53">
        <v>5611.0918000000001</v>
      </c>
      <c r="W409" s="176" t="str">
        <f t="shared" si="110"/>
        <v/>
      </c>
      <c r="X409" s="118">
        <f t="shared" si="111"/>
        <v>-5611.0918000000001</v>
      </c>
      <c r="Y409" s="194" t="str">
        <f t="shared" si="115"/>
        <v>NÃO</v>
      </c>
      <c r="Z409" s="118">
        <f t="shared" si="112"/>
        <v>-5229.32</v>
      </c>
      <c r="AA409" s="118">
        <f t="shared" si="113"/>
        <v>-5611.0918000000001</v>
      </c>
      <c r="AB409" s="118">
        <f t="shared" si="114"/>
        <v>-5229.32</v>
      </c>
    </row>
    <row r="410" spans="1:28" x14ac:dyDescent="0.25">
      <c r="A410" s="193" t="s">
        <v>277</v>
      </c>
      <c r="B410" s="51" t="s">
        <v>12</v>
      </c>
      <c r="C410" s="51" t="s">
        <v>26</v>
      </c>
      <c r="D410" s="51" t="s">
        <v>239</v>
      </c>
      <c r="E410" s="51" t="s">
        <v>265</v>
      </c>
      <c r="F410" s="52">
        <v>0</v>
      </c>
      <c r="G410" s="53">
        <v>0</v>
      </c>
      <c r="H410" s="52">
        <v>1</v>
      </c>
      <c r="I410" s="53">
        <v>5434.02</v>
      </c>
      <c r="J410" s="121">
        <v>4060331004</v>
      </c>
      <c r="K410" s="52">
        <f t="shared" si="101"/>
        <v>0</v>
      </c>
      <c r="L410" s="52">
        <f t="shared" si="103"/>
        <v>0</v>
      </c>
      <c r="M410" s="52">
        <f t="shared" si="104"/>
        <v>39</v>
      </c>
      <c r="N410" s="52">
        <f t="shared" si="102"/>
        <v>22</v>
      </c>
      <c r="O410" s="52">
        <f t="shared" si="105"/>
        <v>39</v>
      </c>
      <c r="P410" s="52">
        <f t="shared" si="106"/>
        <v>22</v>
      </c>
      <c r="Q410" s="52">
        <f t="shared" si="107"/>
        <v>0</v>
      </c>
      <c r="R410" s="52">
        <f t="shared" si="108"/>
        <v>0</v>
      </c>
      <c r="S410" s="52" t="str">
        <f t="shared" si="109"/>
        <v xml:space="preserve"> </v>
      </c>
      <c r="T410" s="52">
        <v>0</v>
      </c>
      <c r="U410" s="53">
        <v>0</v>
      </c>
      <c r="V410" s="53">
        <v>5611.0918000000001</v>
      </c>
      <c r="W410" s="176" t="str">
        <f t="shared" si="110"/>
        <v/>
      </c>
      <c r="X410" s="118">
        <f t="shared" si="111"/>
        <v>-5611.0918000000001</v>
      </c>
      <c r="Y410" s="194" t="str">
        <f t="shared" si="115"/>
        <v>NÃO</v>
      </c>
      <c r="Z410" s="118">
        <f t="shared" si="112"/>
        <v>-5434.02</v>
      </c>
      <c r="AA410" s="118">
        <f t="shared" si="113"/>
        <v>-5611.0918000000001</v>
      </c>
      <c r="AB410" s="118">
        <f t="shared" si="114"/>
        <v>-5434.02</v>
      </c>
    </row>
    <row r="411" spans="1:28" x14ac:dyDescent="0.25">
      <c r="A411" s="193" t="s">
        <v>277</v>
      </c>
      <c r="B411" s="51" t="s">
        <v>12</v>
      </c>
      <c r="C411" s="51" t="s">
        <v>26</v>
      </c>
      <c r="D411" s="51" t="s">
        <v>239</v>
      </c>
      <c r="E411" s="51" t="s">
        <v>266</v>
      </c>
      <c r="F411" s="52">
        <v>0</v>
      </c>
      <c r="G411" s="53">
        <v>0</v>
      </c>
      <c r="H411" s="52">
        <v>2</v>
      </c>
      <c r="I411" s="53">
        <v>9503.42</v>
      </c>
      <c r="J411" s="121">
        <v>4060331004</v>
      </c>
      <c r="K411" s="52">
        <f t="shared" si="101"/>
        <v>0</v>
      </c>
      <c r="L411" s="52">
        <f t="shared" si="103"/>
        <v>0</v>
      </c>
      <c r="M411" s="52">
        <f t="shared" si="104"/>
        <v>39</v>
      </c>
      <c r="N411" s="52">
        <f t="shared" si="102"/>
        <v>22</v>
      </c>
      <c r="O411" s="52">
        <f t="shared" si="105"/>
        <v>39</v>
      </c>
      <c r="P411" s="52">
        <f t="shared" si="106"/>
        <v>22</v>
      </c>
      <c r="Q411" s="52">
        <f t="shared" si="107"/>
        <v>0</v>
      </c>
      <c r="R411" s="52">
        <f t="shared" si="108"/>
        <v>0</v>
      </c>
      <c r="S411" s="52" t="str">
        <f t="shared" si="109"/>
        <v xml:space="preserve"> </v>
      </c>
      <c r="T411" s="52">
        <v>0</v>
      </c>
      <c r="U411" s="53">
        <v>0</v>
      </c>
      <c r="V411" s="53">
        <v>5611.0918000000001</v>
      </c>
      <c r="W411" s="176" t="str">
        <f t="shared" si="110"/>
        <v/>
      </c>
      <c r="X411" s="118">
        <f t="shared" si="111"/>
        <v>-11222.1836</v>
      </c>
      <c r="Y411" s="194" t="str">
        <f t="shared" si="115"/>
        <v>NÃO</v>
      </c>
      <c r="Z411" s="118">
        <f t="shared" si="112"/>
        <v>-9503.42</v>
      </c>
      <c r="AA411" s="118">
        <f t="shared" si="113"/>
        <v>-11222.1836</v>
      </c>
      <c r="AB411" s="118">
        <f t="shared" si="114"/>
        <v>-9503.42</v>
      </c>
    </row>
    <row r="412" spans="1:28" x14ac:dyDescent="0.25">
      <c r="A412" s="193" t="s">
        <v>277</v>
      </c>
      <c r="B412" s="51" t="s">
        <v>12</v>
      </c>
      <c r="C412" s="51" t="s">
        <v>26</v>
      </c>
      <c r="D412" s="51" t="s">
        <v>239</v>
      </c>
      <c r="E412" s="51" t="s">
        <v>256</v>
      </c>
      <c r="F412" s="52">
        <v>33.5</v>
      </c>
      <c r="G412" s="53">
        <v>187971.5754</v>
      </c>
      <c r="H412" s="52">
        <v>22</v>
      </c>
      <c r="I412" s="53">
        <v>112792.1</v>
      </c>
      <c r="J412" s="121">
        <v>4060331004</v>
      </c>
      <c r="K412" s="52">
        <f t="shared" si="101"/>
        <v>22</v>
      </c>
      <c r="L412" s="52">
        <f t="shared" si="103"/>
        <v>39</v>
      </c>
      <c r="M412" s="52">
        <f t="shared" si="104"/>
        <v>39</v>
      </c>
      <c r="N412" s="52">
        <f t="shared" si="102"/>
        <v>22</v>
      </c>
      <c r="O412" s="52">
        <f t="shared" si="105"/>
        <v>39</v>
      </c>
      <c r="P412" s="52">
        <f t="shared" si="106"/>
        <v>22</v>
      </c>
      <c r="Q412" s="52">
        <f t="shared" si="107"/>
        <v>39</v>
      </c>
      <c r="R412" s="52">
        <f t="shared" si="108"/>
        <v>0</v>
      </c>
      <c r="S412" s="52" t="str">
        <f t="shared" si="109"/>
        <v>não</v>
      </c>
      <c r="T412" s="52">
        <v>39</v>
      </c>
      <c r="U412" s="53">
        <v>218832.5802</v>
      </c>
      <c r="V412" s="53">
        <v>5611.0918000000001</v>
      </c>
      <c r="W412" s="176" t="str">
        <f t="shared" si="110"/>
        <v>NÃO</v>
      </c>
      <c r="X412" s="118">
        <f t="shared" si="111"/>
        <v>64527.555700000004</v>
      </c>
      <c r="Y412" s="194" t="str">
        <f t="shared" si="115"/>
        <v>NÃO</v>
      </c>
      <c r="Z412" s="118">
        <f t="shared" si="112"/>
        <v>64527.555700000004</v>
      </c>
      <c r="AA412" s="118">
        <f t="shared" si="113"/>
        <v>64527.555700000004</v>
      </c>
      <c r="AB412" s="118">
        <f t="shared" si="114"/>
        <v>64527.555700000004</v>
      </c>
    </row>
    <row r="413" spans="1:28" x14ac:dyDescent="0.25">
      <c r="A413" s="193" t="s">
        <v>277</v>
      </c>
      <c r="B413" s="51" t="s">
        <v>12</v>
      </c>
      <c r="C413" s="51" t="s">
        <v>13</v>
      </c>
      <c r="D413" s="51" t="s">
        <v>232</v>
      </c>
      <c r="E413" s="51" t="s">
        <v>250</v>
      </c>
      <c r="F413" s="52">
        <v>0</v>
      </c>
      <c r="G413" s="53">
        <v>0</v>
      </c>
      <c r="H413" s="52">
        <v>1</v>
      </c>
      <c r="I413" s="53">
        <v>5386.46</v>
      </c>
      <c r="J413" s="121">
        <v>4060331005</v>
      </c>
      <c r="K413" s="52">
        <f t="shared" si="101"/>
        <v>0</v>
      </c>
      <c r="L413" s="52">
        <f t="shared" si="103"/>
        <v>0</v>
      </c>
      <c r="M413" s="52">
        <f t="shared" si="104"/>
        <v>63</v>
      </c>
      <c r="N413" s="52">
        <f t="shared" si="102"/>
        <v>126</v>
      </c>
      <c r="O413" s="52">
        <f t="shared" si="105"/>
        <v>63</v>
      </c>
      <c r="P413" s="52">
        <f t="shared" si="106"/>
        <v>126</v>
      </c>
      <c r="Q413" s="52">
        <f t="shared" si="107"/>
        <v>0</v>
      </c>
      <c r="R413" s="52">
        <f t="shared" si="108"/>
        <v>0</v>
      </c>
      <c r="S413" s="52" t="str">
        <f t="shared" si="109"/>
        <v xml:space="preserve"> </v>
      </c>
      <c r="T413" s="52">
        <v>0</v>
      </c>
      <c r="U413" s="53">
        <v>0</v>
      </c>
      <c r="V413" s="53">
        <v>6096.1048000000001</v>
      </c>
      <c r="W413" s="176" t="str">
        <f t="shared" si="110"/>
        <v/>
      </c>
      <c r="X413" s="118">
        <f t="shared" si="111"/>
        <v>-6096.1048000000001</v>
      </c>
      <c r="Y413" s="194" t="str">
        <f t="shared" si="115"/>
        <v>NÃO</v>
      </c>
      <c r="Z413" s="118">
        <f t="shared" si="112"/>
        <v>-5386.46</v>
      </c>
      <c r="AA413" s="118">
        <f t="shared" si="113"/>
        <v>-6096.1048000000001</v>
      </c>
      <c r="AB413" s="118">
        <f t="shared" si="114"/>
        <v>-5386.46</v>
      </c>
    </row>
    <row r="414" spans="1:28" x14ac:dyDescent="0.25">
      <c r="A414" s="193" t="s">
        <v>277</v>
      </c>
      <c r="B414" s="51" t="s">
        <v>12</v>
      </c>
      <c r="C414" s="51" t="s">
        <v>13</v>
      </c>
      <c r="D414" s="51" t="s">
        <v>232</v>
      </c>
      <c r="E414" s="51" t="s">
        <v>267</v>
      </c>
      <c r="F414" s="52">
        <v>53.499999999999993</v>
      </c>
      <c r="G414" s="53">
        <v>324509.28419999999</v>
      </c>
      <c r="H414" s="52">
        <v>126</v>
      </c>
      <c r="I414" s="53">
        <v>742259.49</v>
      </c>
      <c r="J414" s="121">
        <v>4060331005</v>
      </c>
      <c r="K414" s="52">
        <f t="shared" si="101"/>
        <v>126</v>
      </c>
      <c r="L414" s="52">
        <f t="shared" si="103"/>
        <v>63</v>
      </c>
      <c r="M414" s="52">
        <f t="shared" si="104"/>
        <v>63</v>
      </c>
      <c r="N414" s="52">
        <f t="shared" si="102"/>
        <v>126</v>
      </c>
      <c r="O414" s="52">
        <f t="shared" si="105"/>
        <v>63</v>
      </c>
      <c r="P414" s="52">
        <f t="shared" si="106"/>
        <v>126</v>
      </c>
      <c r="Q414" s="52">
        <f t="shared" si="107"/>
        <v>63</v>
      </c>
      <c r="R414" s="52">
        <f t="shared" si="108"/>
        <v>0</v>
      </c>
      <c r="S414" s="52" t="str">
        <f t="shared" si="109"/>
        <v>não</v>
      </c>
      <c r="T414" s="52">
        <v>63</v>
      </c>
      <c r="U414" s="53">
        <v>382132.42859999998</v>
      </c>
      <c r="V414" s="53">
        <v>6065.5941000000003</v>
      </c>
      <c r="W414" s="176" t="str">
        <f t="shared" si="110"/>
        <v>SIM</v>
      </c>
      <c r="X414" s="118">
        <f t="shared" si="111"/>
        <v>-57623.143950000049</v>
      </c>
      <c r="Y414" s="194" t="str">
        <f t="shared" si="115"/>
        <v>NÃO</v>
      </c>
      <c r="Z414" s="118">
        <f t="shared" si="112"/>
        <v>-55964.009166666707</v>
      </c>
      <c r="AA414" s="118">
        <f t="shared" si="113"/>
        <v>-439755.57225000003</v>
      </c>
      <c r="AB414" s="118">
        <f t="shared" si="114"/>
        <v>-427093.75416666665</v>
      </c>
    </row>
    <row r="415" spans="1:28" ht="30" x14ac:dyDescent="0.25">
      <c r="A415" s="193" t="s">
        <v>277</v>
      </c>
      <c r="B415" s="51" t="s">
        <v>12</v>
      </c>
      <c r="C415" s="51" t="s">
        <v>13</v>
      </c>
      <c r="D415" s="51" t="s">
        <v>232</v>
      </c>
      <c r="E415" s="51" t="s">
        <v>264</v>
      </c>
      <c r="F415" s="52">
        <v>0</v>
      </c>
      <c r="G415" s="53">
        <v>0</v>
      </c>
      <c r="H415" s="52">
        <v>10</v>
      </c>
      <c r="I415" s="53">
        <v>55462.93</v>
      </c>
      <c r="J415" s="121">
        <v>4060331005</v>
      </c>
      <c r="K415" s="52">
        <f t="shared" si="101"/>
        <v>0</v>
      </c>
      <c r="L415" s="52">
        <f t="shared" si="103"/>
        <v>0</v>
      </c>
      <c r="M415" s="52">
        <f t="shared" si="104"/>
        <v>63</v>
      </c>
      <c r="N415" s="52">
        <f t="shared" si="102"/>
        <v>126</v>
      </c>
      <c r="O415" s="52">
        <f t="shared" si="105"/>
        <v>0</v>
      </c>
      <c r="P415" s="52">
        <f t="shared" si="106"/>
        <v>0</v>
      </c>
      <c r="Q415" s="52">
        <f t="shared" si="107"/>
        <v>0</v>
      </c>
      <c r="R415" s="52">
        <f t="shared" si="108"/>
        <v>0</v>
      </c>
      <c r="S415" s="52" t="str">
        <f t="shared" si="109"/>
        <v xml:space="preserve"> </v>
      </c>
      <c r="T415" s="52">
        <v>0</v>
      </c>
      <c r="U415" s="53">
        <v>0</v>
      </c>
      <c r="V415" s="53">
        <v>5611.0918000000001</v>
      </c>
      <c r="W415" s="176" t="str">
        <f t="shared" si="110"/>
        <v/>
      </c>
      <c r="X415" s="118">
        <f t="shared" si="111"/>
        <v>-56110.918000000005</v>
      </c>
      <c r="Y415" s="194" t="str">
        <f t="shared" si="115"/>
        <v>NÃO</v>
      </c>
      <c r="Z415" s="118">
        <f t="shared" si="112"/>
        <v>-55462.929999999993</v>
      </c>
      <c r="AA415" s="118">
        <f t="shared" si="113"/>
        <v>-56110.918000000005</v>
      </c>
      <c r="AB415" s="118">
        <f t="shared" si="114"/>
        <v>-55462.929999999993</v>
      </c>
    </row>
    <row r="416" spans="1:28" x14ac:dyDescent="0.25">
      <c r="A416" s="193" t="s">
        <v>277</v>
      </c>
      <c r="B416" s="51" t="s">
        <v>12</v>
      </c>
      <c r="C416" s="51" t="s">
        <v>13</v>
      </c>
      <c r="D416" s="51" t="s">
        <v>232</v>
      </c>
      <c r="E416" s="51" t="s">
        <v>256</v>
      </c>
      <c r="F416" s="52">
        <v>0</v>
      </c>
      <c r="G416" s="53">
        <v>0</v>
      </c>
      <c r="H416" s="52">
        <v>2</v>
      </c>
      <c r="I416" s="53">
        <v>8369</v>
      </c>
      <c r="J416" s="121">
        <v>4060331005</v>
      </c>
      <c r="K416" s="52">
        <f t="shared" si="101"/>
        <v>0</v>
      </c>
      <c r="L416" s="52">
        <f t="shared" si="103"/>
        <v>0</v>
      </c>
      <c r="M416" s="52">
        <f t="shared" si="104"/>
        <v>63</v>
      </c>
      <c r="N416" s="52">
        <f t="shared" si="102"/>
        <v>126</v>
      </c>
      <c r="O416" s="52">
        <f t="shared" si="105"/>
        <v>0</v>
      </c>
      <c r="P416" s="52">
        <f t="shared" si="106"/>
        <v>0</v>
      </c>
      <c r="Q416" s="52">
        <f t="shared" si="107"/>
        <v>0</v>
      </c>
      <c r="R416" s="52">
        <f t="shared" si="108"/>
        <v>0</v>
      </c>
      <c r="S416" s="52" t="str">
        <f t="shared" si="109"/>
        <v xml:space="preserve"> </v>
      </c>
      <c r="T416" s="52">
        <v>0</v>
      </c>
      <c r="U416" s="53">
        <v>0</v>
      </c>
      <c r="V416" s="53">
        <v>5611.0918000000001</v>
      </c>
      <c r="W416" s="176" t="str">
        <f t="shared" si="110"/>
        <v/>
      </c>
      <c r="X416" s="118">
        <f t="shared" si="111"/>
        <v>-11222.1836</v>
      </c>
      <c r="Y416" s="194" t="str">
        <f t="shared" si="115"/>
        <v>NÃO</v>
      </c>
      <c r="Z416" s="118">
        <f t="shared" si="112"/>
        <v>-8369</v>
      </c>
      <c r="AA416" s="118">
        <f t="shared" si="113"/>
        <v>-11222.1836</v>
      </c>
      <c r="AB416" s="118">
        <f t="shared" si="114"/>
        <v>-8369</v>
      </c>
    </row>
    <row r="417" spans="1:28" x14ac:dyDescent="0.25">
      <c r="A417" s="193" t="s">
        <v>277</v>
      </c>
      <c r="B417" s="51" t="s">
        <v>12</v>
      </c>
      <c r="C417" s="51" t="s">
        <v>23</v>
      </c>
      <c r="D417" s="51" t="s">
        <v>237</v>
      </c>
      <c r="E417" s="51" t="s">
        <v>265</v>
      </c>
      <c r="F417" s="52">
        <v>0</v>
      </c>
      <c r="G417" s="53">
        <v>0</v>
      </c>
      <c r="H417" s="52">
        <v>1</v>
      </c>
      <c r="I417" s="53">
        <v>5458.92</v>
      </c>
      <c r="J417" s="121">
        <v>4060331006</v>
      </c>
      <c r="K417" s="52">
        <f t="shared" si="101"/>
        <v>0</v>
      </c>
      <c r="L417" s="52">
        <f t="shared" si="103"/>
        <v>0</v>
      </c>
      <c r="M417" s="52">
        <f t="shared" si="104"/>
        <v>49.5</v>
      </c>
      <c r="N417" s="52">
        <f t="shared" si="102"/>
        <v>57</v>
      </c>
      <c r="O417" s="52">
        <f t="shared" si="105"/>
        <v>49.5</v>
      </c>
      <c r="P417" s="52">
        <f t="shared" si="106"/>
        <v>57</v>
      </c>
      <c r="Q417" s="52">
        <f t="shared" si="107"/>
        <v>0</v>
      </c>
      <c r="R417" s="52">
        <f t="shared" si="108"/>
        <v>0</v>
      </c>
      <c r="S417" s="52" t="str">
        <f t="shared" si="109"/>
        <v xml:space="preserve"> </v>
      </c>
      <c r="T417" s="52">
        <v>0</v>
      </c>
      <c r="U417" s="53">
        <v>0</v>
      </c>
      <c r="V417" s="53">
        <v>5611.0918000000001</v>
      </c>
      <c r="W417" s="176" t="str">
        <f t="shared" si="110"/>
        <v/>
      </c>
      <c r="X417" s="118">
        <f t="shared" si="111"/>
        <v>-5611.0918000000001</v>
      </c>
      <c r="Y417" s="194" t="str">
        <f t="shared" si="115"/>
        <v>NÃO</v>
      </c>
      <c r="Z417" s="118">
        <f t="shared" si="112"/>
        <v>-5458.92</v>
      </c>
      <c r="AA417" s="118">
        <f t="shared" si="113"/>
        <v>-5611.0918000000001</v>
      </c>
      <c r="AB417" s="118">
        <f t="shared" si="114"/>
        <v>-5458.92</v>
      </c>
    </row>
    <row r="418" spans="1:28" x14ac:dyDescent="0.25">
      <c r="A418" s="193" t="s">
        <v>277</v>
      </c>
      <c r="B418" s="51" t="s">
        <v>12</v>
      </c>
      <c r="C418" s="51" t="s">
        <v>23</v>
      </c>
      <c r="D418" s="51" t="s">
        <v>237</v>
      </c>
      <c r="E418" s="51" t="s">
        <v>266</v>
      </c>
      <c r="F418" s="52">
        <v>42</v>
      </c>
      <c r="G418" s="53">
        <v>235665.85560000001</v>
      </c>
      <c r="H418" s="52">
        <v>57</v>
      </c>
      <c r="I418" s="53">
        <v>294970.38</v>
      </c>
      <c r="J418" s="121">
        <v>4060331006</v>
      </c>
      <c r="K418" s="52">
        <f t="shared" si="101"/>
        <v>57</v>
      </c>
      <c r="L418" s="52">
        <f t="shared" si="103"/>
        <v>49.5</v>
      </c>
      <c r="M418" s="52">
        <f t="shared" si="104"/>
        <v>49.5</v>
      </c>
      <c r="N418" s="52">
        <f t="shared" si="102"/>
        <v>57</v>
      </c>
      <c r="O418" s="52">
        <f t="shared" si="105"/>
        <v>49.5</v>
      </c>
      <c r="P418" s="52">
        <f t="shared" si="106"/>
        <v>57</v>
      </c>
      <c r="Q418" s="52">
        <f t="shared" si="107"/>
        <v>50</v>
      </c>
      <c r="R418" s="52">
        <f t="shared" si="108"/>
        <v>0</v>
      </c>
      <c r="S418" s="52" t="str">
        <f t="shared" si="109"/>
        <v>não</v>
      </c>
      <c r="T418" s="52">
        <v>49.5</v>
      </c>
      <c r="U418" s="53">
        <v>277749.04379999998</v>
      </c>
      <c r="V418" s="53">
        <v>5611.0918000000001</v>
      </c>
      <c r="W418" s="176" t="str">
        <f t="shared" si="110"/>
        <v>SIM</v>
      </c>
      <c r="X418" s="118">
        <f t="shared" si="111"/>
        <v>-44888.734400000001</v>
      </c>
      <c r="Y418" s="194" t="str">
        <f t="shared" si="115"/>
        <v>NÃO</v>
      </c>
      <c r="Z418" s="118">
        <f t="shared" si="112"/>
        <v>-41399.351578947368</v>
      </c>
      <c r="AA418" s="118">
        <f t="shared" si="113"/>
        <v>-84166.377000000008</v>
      </c>
      <c r="AB418" s="118">
        <f t="shared" si="114"/>
        <v>-77623.784210526312</v>
      </c>
    </row>
    <row r="419" spans="1:28" x14ac:dyDescent="0.25">
      <c r="A419" s="193" t="s">
        <v>277</v>
      </c>
      <c r="B419" s="51" t="s">
        <v>12</v>
      </c>
      <c r="C419" s="51" t="s">
        <v>23</v>
      </c>
      <c r="D419" s="51" t="s">
        <v>237</v>
      </c>
      <c r="E419" s="51" t="s">
        <v>268</v>
      </c>
      <c r="F419" s="52">
        <v>0</v>
      </c>
      <c r="G419" s="53">
        <v>0</v>
      </c>
      <c r="H419" s="52">
        <v>1</v>
      </c>
      <c r="I419" s="53">
        <v>6368.54</v>
      </c>
      <c r="J419" s="121">
        <v>4060331006</v>
      </c>
      <c r="K419" s="52">
        <f t="shared" si="101"/>
        <v>0</v>
      </c>
      <c r="L419" s="52">
        <f t="shared" si="103"/>
        <v>0</v>
      </c>
      <c r="M419" s="52">
        <f t="shared" si="104"/>
        <v>49.5</v>
      </c>
      <c r="N419" s="52">
        <f t="shared" si="102"/>
        <v>57</v>
      </c>
      <c r="O419" s="52">
        <f t="shared" si="105"/>
        <v>-0.5</v>
      </c>
      <c r="P419" s="52">
        <f t="shared" si="106"/>
        <v>0</v>
      </c>
      <c r="Q419" s="52">
        <f t="shared" si="107"/>
        <v>0</v>
      </c>
      <c r="R419" s="52">
        <f t="shared" si="108"/>
        <v>0</v>
      </c>
      <c r="S419" s="52" t="str">
        <f t="shared" si="109"/>
        <v xml:space="preserve"> </v>
      </c>
      <c r="T419" s="52">
        <v>0</v>
      </c>
      <c r="U419" s="53">
        <v>0</v>
      </c>
      <c r="V419" s="53">
        <v>6272.7227000000003</v>
      </c>
      <c r="W419" s="176" t="str">
        <f t="shared" si="110"/>
        <v/>
      </c>
      <c r="X419" s="118">
        <f t="shared" si="111"/>
        <v>-6272.7227000000003</v>
      </c>
      <c r="Y419" s="194" t="str">
        <f t="shared" si="115"/>
        <v>SIM</v>
      </c>
      <c r="Z419" s="118">
        <f t="shared" si="112"/>
        <v>-6272.7227000000003</v>
      </c>
      <c r="AA419" s="118">
        <f t="shared" si="113"/>
        <v>-6272.7227000000003</v>
      </c>
      <c r="AB419" s="118">
        <f t="shared" si="114"/>
        <v>-6272.7227000000003</v>
      </c>
    </row>
    <row r="420" spans="1:28" x14ac:dyDescent="0.25">
      <c r="A420" s="193" t="s">
        <v>277</v>
      </c>
      <c r="B420" s="51" t="s">
        <v>12</v>
      </c>
      <c r="C420" s="51" t="s">
        <v>23</v>
      </c>
      <c r="D420" s="51" t="s">
        <v>238</v>
      </c>
      <c r="E420" s="51" t="s">
        <v>265</v>
      </c>
      <c r="F420" s="52">
        <v>0</v>
      </c>
      <c r="G420" s="53">
        <v>0</v>
      </c>
      <c r="H420" s="52">
        <v>4</v>
      </c>
      <c r="I420" s="53">
        <v>24309.49</v>
      </c>
      <c r="J420" s="121">
        <v>4060331007</v>
      </c>
      <c r="K420" s="52">
        <f t="shared" si="101"/>
        <v>0</v>
      </c>
      <c r="L420" s="52">
        <f t="shared" si="103"/>
        <v>0</v>
      </c>
      <c r="M420" s="52">
        <f t="shared" si="104"/>
        <v>112.00000000000001</v>
      </c>
      <c r="N420" s="52">
        <f t="shared" si="102"/>
        <v>124</v>
      </c>
      <c r="O420" s="52">
        <f t="shared" si="105"/>
        <v>112.00000000000001</v>
      </c>
      <c r="P420" s="52">
        <f t="shared" si="106"/>
        <v>124</v>
      </c>
      <c r="Q420" s="52">
        <f t="shared" si="107"/>
        <v>0</v>
      </c>
      <c r="R420" s="52">
        <f t="shared" si="108"/>
        <v>0</v>
      </c>
      <c r="S420" s="52" t="str">
        <f t="shared" si="109"/>
        <v xml:space="preserve"> </v>
      </c>
      <c r="T420" s="52">
        <v>0</v>
      </c>
      <c r="U420" s="53">
        <v>0</v>
      </c>
      <c r="V420" s="53">
        <v>5611.0918000000001</v>
      </c>
      <c r="W420" s="176" t="str">
        <f t="shared" si="110"/>
        <v/>
      </c>
      <c r="X420" s="118">
        <f t="shared" si="111"/>
        <v>-22444.367200000001</v>
      </c>
      <c r="Y420" s="194" t="str">
        <f t="shared" si="115"/>
        <v>SIM</v>
      </c>
      <c r="Z420" s="118">
        <f t="shared" si="112"/>
        <v>-22444.367200000001</v>
      </c>
      <c r="AA420" s="118">
        <f t="shared" si="113"/>
        <v>-22444.367200000001</v>
      </c>
      <c r="AB420" s="118">
        <f t="shared" si="114"/>
        <v>-22444.367200000001</v>
      </c>
    </row>
    <row r="421" spans="1:28" x14ac:dyDescent="0.25">
      <c r="A421" s="193" t="s">
        <v>277</v>
      </c>
      <c r="B421" s="51" t="s">
        <v>12</v>
      </c>
      <c r="C421" s="51" t="s">
        <v>23</v>
      </c>
      <c r="D421" s="51" t="s">
        <v>238</v>
      </c>
      <c r="E421" s="51" t="s">
        <v>266</v>
      </c>
      <c r="F421" s="52">
        <v>0</v>
      </c>
      <c r="G421" s="53">
        <v>0</v>
      </c>
      <c r="H421" s="52">
        <v>6</v>
      </c>
      <c r="I421" s="53">
        <v>32510.7</v>
      </c>
      <c r="J421" s="121">
        <v>4060331007</v>
      </c>
      <c r="K421" s="52">
        <f t="shared" si="101"/>
        <v>0</v>
      </c>
      <c r="L421" s="52">
        <f t="shared" si="103"/>
        <v>0</v>
      </c>
      <c r="M421" s="52">
        <f t="shared" si="104"/>
        <v>112.00000000000001</v>
      </c>
      <c r="N421" s="52">
        <f t="shared" si="102"/>
        <v>124</v>
      </c>
      <c r="O421" s="52">
        <f t="shared" si="105"/>
        <v>112.00000000000001</v>
      </c>
      <c r="P421" s="52">
        <f t="shared" si="106"/>
        <v>124</v>
      </c>
      <c r="Q421" s="52">
        <f t="shared" si="107"/>
        <v>0</v>
      </c>
      <c r="R421" s="52">
        <f t="shared" si="108"/>
        <v>0</v>
      </c>
      <c r="S421" s="52" t="str">
        <f t="shared" si="109"/>
        <v xml:space="preserve"> </v>
      </c>
      <c r="T421" s="52">
        <v>0</v>
      </c>
      <c r="U421" s="53">
        <v>0</v>
      </c>
      <c r="V421" s="53">
        <v>5611.0918000000001</v>
      </c>
      <c r="W421" s="176" t="str">
        <f t="shared" si="110"/>
        <v/>
      </c>
      <c r="X421" s="118">
        <f t="shared" si="111"/>
        <v>-33666.550799999997</v>
      </c>
      <c r="Y421" s="194" t="str">
        <f t="shared" si="115"/>
        <v>NÃO</v>
      </c>
      <c r="Z421" s="118">
        <f t="shared" si="112"/>
        <v>-32510.699999999997</v>
      </c>
      <c r="AA421" s="118">
        <f t="shared" si="113"/>
        <v>-33666.550799999997</v>
      </c>
      <c r="AB421" s="118">
        <f t="shared" si="114"/>
        <v>-32510.699999999997</v>
      </c>
    </row>
    <row r="422" spans="1:28" x14ac:dyDescent="0.25">
      <c r="A422" s="193" t="s">
        <v>277</v>
      </c>
      <c r="B422" s="51" t="s">
        <v>12</v>
      </c>
      <c r="C422" s="51" t="s">
        <v>23</v>
      </c>
      <c r="D422" s="51" t="s">
        <v>238</v>
      </c>
      <c r="E422" s="51" t="s">
        <v>268</v>
      </c>
      <c r="F422" s="52">
        <v>95.5</v>
      </c>
      <c r="G422" s="53">
        <v>599045.01780000003</v>
      </c>
      <c r="H422" s="52">
        <v>124</v>
      </c>
      <c r="I422" s="53">
        <v>739954.08</v>
      </c>
      <c r="J422" s="121">
        <v>4060331007</v>
      </c>
      <c r="K422" s="52">
        <f t="shared" si="101"/>
        <v>124</v>
      </c>
      <c r="L422" s="52">
        <f t="shared" si="103"/>
        <v>112.00000000000001</v>
      </c>
      <c r="M422" s="52">
        <f t="shared" si="104"/>
        <v>112.00000000000001</v>
      </c>
      <c r="N422" s="52">
        <f t="shared" si="102"/>
        <v>124</v>
      </c>
      <c r="O422" s="52">
        <f t="shared" si="105"/>
        <v>112.00000000000001</v>
      </c>
      <c r="P422" s="52">
        <f t="shared" si="106"/>
        <v>124</v>
      </c>
      <c r="Q422" s="52">
        <f t="shared" si="107"/>
        <v>112</v>
      </c>
      <c r="R422" s="52">
        <f t="shared" si="108"/>
        <v>0</v>
      </c>
      <c r="S422" s="52" t="str">
        <f t="shared" si="109"/>
        <v>não</v>
      </c>
      <c r="T422" s="52">
        <v>112.00000000000001</v>
      </c>
      <c r="U422" s="53">
        <v>702544.94220000005</v>
      </c>
      <c r="V422" s="53">
        <v>6272.7227000000003</v>
      </c>
      <c r="W422" s="176" t="str">
        <f t="shared" si="110"/>
        <v>SIM</v>
      </c>
      <c r="X422" s="118">
        <f t="shared" si="111"/>
        <v>-103499.92455000001</v>
      </c>
      <c r="Y422" s="194" t="str">
        <f t="shared" si="115"/>
        <v>NÃO</v>
      </c>
      <c r="Z422" s="118">
        <f t="shared" si="112"/>
        <v>-98461.63161290322</v>
      </c>
      <c r="AA422" s="118">
        <f t="shared" si="113"/>
        <v>-178772.59695000001</v>
      </c>
      <c r="AB422" s="118">
        <f t="shared" si="114"/>
        <v>-170070.09096774191</v>
      </c>
    </row>
    <row r="423" spans="1:28" ht="30" x14ac:dyDescent="0.25">
      <c r="A423" s="193" t="s">
        <v>277</v>
      </c>
      <c r="B423" s="51" t="s">
        <v>12</v>
      </c>
      <c r="C423" s="51" t="s">
        <v>23</v>
      </c>
      <c r="D423" s="51" t="s">
        <v>238</v>
      </c>
      <c r="E423" s="51" t="s">
        <v>264</v>
      </c>
      <c r="F423" s="52">
        <v>0</v>
      </c>
      <c r="G423" s="53">
        <v>0</v>
      </c>
      <c r="H423" s="52">
        <v>2</v>
      </c>
      <c r="I423" s="53">
        <v>12323.03</v>
      </c>
      <c r="J423" s="121">
        <v>4060331007</v>
      </c>
      <c r="K423" s="52">
        <f t="shared" si="101"/>
        <v>0</v>
      </c>
      <c r="L423" s="52">
        <f t="shared" si="103"/>
        <v>0</v>
      </c>
      <c r="M423" s="52">
        <f t="shared" si="104"/>
        <v>112.00000000000001</v>
      </c>
      <c r="N423" s="52">
        <f t="shared" si="102"/>
        <v>124</v>
      </c>
      <c r="O423" s="52">
        <f t="shared" si="105"/>
        <v>1.4210854715202004E-14</v>
      </c>
      <c r="P423" s="52">
        <f t="shared" si="106"/>
        <v>0</v>
      </c>
      <c r="Q423" s="52">
        <f t="shared" si="107"/>
        <v>0</v>
      </c>
      <c r="R423" s="52">
        <f t="shared" si="108"/>
        <v>0</v>
      </c>
      <c r="S423" s="52" t="str">
        <f t="shared" si="109"/>
        <v xml:space="preserve"> </v>
      </c>
      <c r="T423" s="52">
        <v>0</v>
      </c>
      <c r="U423" s="53">
        <v>0</v>
      </c>
      <c r="V423" s="53">
        <v>5611.0918000000001</v>
      </c>
      <c r="W423" s="176" t="str">
        <f t="shared" si="110"/>
        <v/>
      </c>
      <c r="X423" s="118">
        <f t="shared" si="111"/>
        <v>-11222.1836</v>
      </c>
      <c r="Y423" s="194" t="str">
        <f t="shared" si="115"/>
        <v>SIM</v>
      </c>
      <c r="Z423" s="118">
        <f t="shared" si="112"/>
        <v>-11222.1836</v>
      </c>
      <c r="AA423" s="118">
        <f t="shared" si="113"/>
        <v>-11222.1836</v>
      </c>
      <c r="AB423" s="118">
        <f t="shared" si="114"/>
        <v>-11222.1836</v>
      </c>
    </row>
    <row r="424" spans="1:28" x14ac:dyDescent="0.25">
      <c r="A424" s="193" t="s">
        <v>277</v>
      </c>
      <c r="B424" s="51" t="s">
        <v>12</v>
      </c>
      <c r="C424" s="51" t="s">
        <v>23</v>
      </c>
      <c r="D424" s="51" t="s">
        <v>238</v>
      </c>
      <c r="E424" s="51" t="s">
        <v>256</v>
      </c>
      <c r="F424" s="52">
        <v>0</v>
      </c>
      <c r="G424" s="53">
        <v>0</v>
      </c>
      <c r="H424" s="52">
        <v>2</v>
      </c>
      <c r="I424" s="53">
        <v>10641.81</v>
      </c>
      <c r="J424" s="121">
        <v>4060331007</v>
      </c>
      <c r="K424" s="52">
        <f t="shared" si="101"/>
        <v>0</v>
      </c>
      <c r="L424" s="52">
        <f t="shared" si="103"/>
        <v>0</v>
      </c>
      <c r="M424" s="52">
        <f t="shared" si="104"/>
        <v>112.00000000000001</v>
      </c>
      <c r="N424" s="52">
        <f t="shared" si="102"/>
        <v>124</v>
      </c>
      <c r="O424" s="52">
        <f t="shared" si="105"/>
        <v>1.4210854715202004E-14</v>
      </c>
      <c r="P424" s="52">
        <f t="shared" si="106"/>
        <v>0</v>
      </c>
      <c r="Q424" s="52">
        <f t="shared" si="107"/>
        <v>0</v>
      </c>
      <c r="R424" s="52">
        <f t="shared" si="108"/>
        <v>0</v>
      </c>
      <c r="S424" s="52" t="str">
        <f t="shared" si="109"/>
        <v xml:space="preserve"> </v>
      </c>
      <c r="T424" s="52">
        <v>0</v>
      </c>
      <c r="U424" s="53">
        <v>0</v>
      </c>
      <c r="V424" s="53">
        <v>5611.0918000000001</v>
      </c>
      <c r="W424" s="176" t="str">
        <f t="shared" si="110"/>
        <v/>
      </c>
      <c r="X424" s="118">
        <f t="shared" si="111"/>
        <v>-11222.1836</v>
      </c>
      <c r="Y424" s="194" t="str">
        <f t="shared" si="115"/>
        <v>NÃO</v>
      </c>
      <c r="Z424" s="118">
        <f t="shared" si="112"/>
        <v>-10641.81</v>
      </c>
      <c r="AA424" s="118">
        <f t="shared" si="113"/>
        <v>-11222.1836</v>
      </c>
      <c r="AB424" s="118">
        <f t="shared" si="114"/>
        <v>-10641.81</v>
      </c>
    </row>
    <row r="425" spans="1:28" x14ac:dyDescent="0.25">
      <c r="A425" s="193" t="s">
        <v>277</v>
      </c>
      <c r="B425" s="51" t="s">
        <v>12</v>
      </c>
      <c r="C425" s="51" t="s">
        <v>26</v>
      </c>
      <c r="D425" s="51" t="s">
        <v>240</v>
      </c>
      <c r="E425" s="51" t="s">
        <v>265</v>
      </c>
      <c r="F425" s="52">
        <v>0</v>
      </c>
      <c r="G425" s="53">
        <v>0</v>
      </c>
      <c r="H425" s="52">
        <v>2</v>
      </c>
      <c r="I425" s="53">
        <v>11197.55</v>
      </c>
      <c r="J425" s="121">
        <v>4060331008</v>
      </c>
      <c r="K425" s="52">
        <f t="shared" si="101"/>
        <v>0</v>
      </c>
      <c r="L425" s="52">
        <f t="shared" si="103"/>
        <v>0</v>
      </c>
      <c r="M425" s="52">
        <f t="shared" si="104"/>
        <v>59.000000000000007</v>
      </c>
      <c r="N425" s="52">
        <f t="shared" si="102"/>
        <v>53</v>
      </c>
      <c r="O425" s="52">
        <f t="shared" si="105"/>
        <v>59.000000000000007</v>
      </c>
      <c r="P425" s="52">
        <f t="shared" si="106"/>
        <v>53</v>
      </c>
      <c r="Q425" s="52">
        <f t="shared" si="107"/>
        <v>0</v>
      </c>
      <c r="R425" s="52">
        <f t="shared" si="108"/>
        <v>0</v>
      </c>
      <c r="S425" s="52" t="str">
        <f t="shared" si="109"/>
        <v xml:space="preserve"> </v>
      </c>
      <c r="T425" s="52">
        <v>0</v>
      </c>
      <c r="U425" s="53">
        <v>0</v>
      </c>
      <c r="V425" s="53">
        <v>5611.0918000000001</v>
      </c>
      <c r="W425" s="176" t="str">
        <f t="shared" si="110"/>
        <v/>
      </c>
      <c r="X425" s="118">
        <f t="shared" si="111"/>
        <v>-11222.1836</v>
      </c>
      <c r="Y425" s="194" t="str">
        <f t="shared" si="115"/>
        <v>NÃO</v>
      </c>
      <c r="Z425" s="118">
        <f t="shared" si="112"/>
        <v>-11197.55</v>
      </c>
      <c r="AA425" s="118">
        <f t="shared" si="113"/>
        <v>-11222.1836</v>
      </c>
      <c r="AB425" s="118">
        <f t="shared" si="114"/>
        <v>-11197.55</v>
      </c>
    </row>
    <row r="426" spans="1:28" x14ac:dyDescent="0.25">
      <c r="A426" s="193" t="s">
        <v>277</v>
      </c>
      <c r="B426" s="51" t="s">
        <v>12</v>
      </c>
      <c r="C426" s="51" t="s">
        <v>26</v>
      </c>
      <c r="D426" s="51" t="s">
        <v>240</v>
      </c>
      <c r="E426" s="51" t="s">
        <v>251</v>
      </c>
      <c r="F426" s="52">
        <v>0</v>
      </c>
      <c r="G426" s="53">
        <v>0</v>
      </c>
      <c r="H426" s="52">
        <v>1</v>
      </c>
      <c r="I426" s="53">
        <v>5760.93</v>
      </c>
      <c r="J426" s="121">
        <v>4060331008</v>
      </c>
      <c r="K426" s="52">
        <f t="shared" si="101"/>
        <v>0</v>
      </c>
      <c r="L426" s="52">
        <f t="shared" si="103"/>
        <v>0</v>
      </c>
      <c r="M426" s="52">
        <f t="shared" si="104"/>
        <v>59.000000000000007</v>
      </c>
      <c r="N426" s="52">
        <f t="shared" si="102"/>
        <v>53</v>
      </c>
      <c r="O426" s="52">
        <f t="shared" si="105"/>
        <v>59.000000000000007</v>
      </c>
      <c r="P426" s="52">
        <f t="shared" si="106"/>
        <v>53</v>
      </c>
      <c r="Q426" s="52">
        <f t="shared" si="107"/>
        <v>0</v>
      </c>
      <c r="R426" s="52">
        <f t="shared" si="108"/>
        <v>0</v>
      </c>
      <c r="S426" s="52" t="str">
        <f t="shared" si="109"/>
        <v xml:space="preserve"> </v>
      </c>
      <c r="T426" s="52">
        <v>0</v>
      </c>
      <c r="U426" s="53">
        <v>0</v>
      </c>
      <c r="V426" s="53">
        <v>6047.5261</v>
      </c>
      <c r="W426" s="176" t="str">
        <f t="shared" si="110"/>
        <v/>
      </c>
      <c r="X426" s="118">
        <f t="shared" si="111"/>
        <v>-6047.5261</v>
      </c>
      <c r="Y426" s="194" t="str">
        <f t="shared" si="115"/>
        <v>NÃO</v>
      </c>
      <c r="Z426" s="118">
        <f t="shared" si="112"/>
        <v>-5760.93</v>
      </c>
      <c r="AA426" s="118">
        <f t="shared" si="113"/>
        <v>-6047.5261</v>
      </c>
      <c r="AB426" s="118">
        <f t="shared" si="114"/>
        <v>-5760.93</v>
      </c>
    </row>
    <row r="427" spans="1:28" x14ac:dyDescent="0.25">
      <c r="A427" s="193" t="s">
        <v>277</v>
      </c>
      <c r="B427" s="51" t="s">
        <v>12</v>
      </c>
      <c r="C427" s="51" t="s">
        <v>26</v>
      </c>
      <c r="D427" s="51" t="s">
        <v>240</v>
      </c>
      <c r="E427" s="51" t="s">
        <v>268</v>
      </c>
      <c r="F427" s="52">
        <v>0</v>
      </c>
      <c r="G427" s="53">
        <v>0</v>
      </c>
      <c r="H427" s="52">
        <v>1</v>
      </c>
      <c r="I427" s="53">
        <v>5410.46</v>
      </c>
      <c r="J427" s="121">
        <v>4060331008</v>
      </c>
      <c r="K427" s="52">
        <f t="shared" si="101"/>
        <v>0</v>
      </c>
      <c r="L427" s="52">
        <f t="shared" si="103"/>
        <v>0</v>
      </c>
      <c r="M427" s="52">
        <f t="shared" si="104"/>
        <v>59.000000000000007</v>
      </c>
      <c r="N427" s="52">
        <f t="shared" si="102"/>
        <v>53</v>
      </c>
      <c r="O427" s="52">
        <f t="shared" si="105"/>
        <v>59.000000000000007</v>
      </c>
      <c r="P427" s="52">
        <f t="shared" si="106"/>
        <v>53</v>
      </c>
      <c r="Q427" s="52">
        <f t="shared" si="107"/>
        <v>0</v>
      </c>
      <c r="R427" s="52">
        <f t="shared" si="108"/>
        <v>0</v>
      </c>
      <c r="S427" s="52" t="str">
        <f t="shared" si="109"/>
        <v xml:space="preserve"> </v>
      </c>
      <c r="T427" s="52">
        <v>0</v>
      </c>
      <c r="U427" s="53">
        <v>0</v>
      </c>
      <c r="V427" s="53">
        <v>6272.7227000000003</v>
      </c>
      <c r="W427" s="176" t="str">
        <f t="shared" si="110"/>
        <v/>
      </c>
      <c r="X427" s="118">
        <f t="shared" si="111"/>
        <v>-6272.7227000000003</v>
      </c>
      <c r="Y427" s="194" t="str">
        <f t="shared" ref="Y427:Y458" si="116">IF(I427&gt;(H427*V427),"SIM","NÃO")</f>
        <v>NÃO</v>
      </c>
      <c r="Z427" s="118">
        <f t="shared" si="112"/>
        <v>-5410.46</v>
      </c>
      <c r="AA427" s="118">
        <f t="shared" si="113"/>
        <v>-6272.7227000000003</v>
      </c>
      <c r="AB427" s="118">
        <f t="shared" si="114"/>
        <v>-5410.46</v>
      </c>
    </row>
    <row r="428" spans="1:28" ht="30" x14ac:dyDescent="0.25">
      <c r="A428" s="193" t="s">
        <v>277</v>
      </c>
      <c r="B428" s="51" t="s">
        <v>12</v>
      </c>
      <c r="C428" s="51" t="s">
        <v>26</v>
      </c>
      <c r="D428" s="51" t="s">
        <v>240</v>
      </c>
      <c r="E428" s="51" t="s">
        <v>264</v>
      </c>
      <c r="F428" s="52">
        <v>0</v>
      </c>
      <c r="G428" s="53">
        <v>0</v>
      </c>
      <c r="H428" s="52">
        <v>1</v>
      </c>
      <c r="I428" s="53">
        <v>5812.59</v>
      </c>
      <c r="J428" s="121">
        <v>4060331008</v>
      </c>
      <c r="K428" s="52">
        <f t="shared" si="101"/>
        <v>0</v>
      </c>
      <c r="L428" s="52">
        <f t="shared" si="103"/>
        <v>0</v>
      </c>
      <c r="M428" s="52">
        <f t="shared" si="104"/>
        <v>59.000000000000007</v>
      </c>
      <c r="N428" s="52">
        <f t="shared" si="102"/>
        <v>53</v>
      </c>
      <c r="O428" s="52">
        <f t="shared" si="105"/>
        <v>59.000000000000007</v>
      </c>
      <c r="P428" s="52">
        <f t="shared" si="106"/>
        <v>53</v>
      </c>
      <c r="Q428" s="52">
        <f t="shared" si="107"/>
        <v>0</v>
      </c>
      <c r="R428" s="52">
        <f t="shared" si="108"/>
        <v>0</v>
      </c>
      <c r="S428" s="52" t="str">
        <f t="shared" si="109"/>
        <v xml:space="preserve"> </v>
      </c>
      <c r="T428" s="52">
        <v>0</v>
      </c>
      <c r="U428" s="53">
        <v>0</v>
      </c>
      <c r="V428" s="53">
        <v>5611.0918000000001</v>
      </c>
      <c r="W428" s="176" t="str">
        <f t="shared" si="110"/>
        <v/>
      </c>
      <c r="X428" s="118">
        <f t="shared" si="111"/>
        <v>-5611.0918000000001</v>
      </c>
      <c r="Y428" s="194" t="str">
        <f t="shared" si="116"/>
        <v>SIM</v>
      </c>
      <c r="Z428" s="118">
        <f t="shared" si="112"/>
        <v>-5611.0918000000001</v>
      </c>
      <c r="AA428" s="118">
        <f t="shared" si="113"/>
        <v>-5611.0918000000001</v>
      </c>
      <c r="AB428" s="118">
        <f t="shared" si="114"/>
        <v>-5611.0918000000001</v>
      </c>
    </row>
    <row r="429" spans="1:28" x14ac:dyDescent="0.25">
      <c r="A429" s="193" t="s">
        <v>277</v>
      </c>
      <c r="B429" s="51" t="s">
        <v>12</v>
      </c>
      <c r="C429" s="51" t="s">
        <v>26</v>
      </c>
      <c r="D429" s="51" t="s">
        <v>240</v>
      </c>
      <c r="E429" s="51" t="s">
        <v>256</v>
      </c>
      <c r="F429" s="52">
        <v>50.499999999999993</v>
      </c>
      <c r="G429" s="53">
        <v>283360.13579999999</v>
      </c>
      <c r="H429" s="52">
        <v>53</v>
      </c>
      <c r="I429" s="53">
        <v>261768.44</v>
      </c>
      <c r="J429" s="121">
        <v>4060331008</v>
      </c>
      <c r="K429" s="52">
        <f t="shared" si="101"/>
        <v>53</v>
      </c>
      <c r="L429" s="52">
        <f t="shared" si="103"/>
        <v>59.000000000000007</v>
      </c>
      <c r="M429" s="52">
        <f t="shared" si="104"/>
        <v>59.000000000000007</v>
      </c>
      <c r="N429" s="52">
        <f t="shared" si="102"/>
        <v>53</v>
      </c>
      <c r="O429" s="52">
        <f t="shared" si="105"/>
        <v>59.000000000000007</v>
      </c>
      <c r="P429" s="52">
        <f t="shared" si="106"/>
        <v>53</v>
      </c>
      <c r="Q429" s="52">
        <f t="shared" si="107"/>
        <v>59</v>
      </c>
      <c r="R429" s="52">
        <f t="shared" si="108"/>
        <v>0</v>
      </c>
      <c r="S429" s="52" t="str">
        <f t="shared" si="109"/>
        <v>não</v>
      </c>
      <c r="T429" s="52">
        <v>59.000000000000007</v>
      </c>
      <c r="U429" s="53">
        <v>331054.41600000003</v>
      </c>
      <c r="V429" s="53">
        <v>5611.0918000000001</v>
      </c>
      <c r="W429" s="176" t="str">
        <f t="shared" si="110"/>
        <v>NÃO</v>
      </c>
      <c r="X429" s="118">
        <f t="shared" si="111"/>
        <v>-14027.729500000039</v>
      </c>
      <c r="Y429" s="194" t="str">
        <f t="shared" si="116"/>
        <v>NÃO</v>
      </c>
      <c r="Z429" s="118">
        <f t="shared" si="112"/>
        <v>-12347.567924528337</v>
      </c>
      <c r="AA429" s="118">
        <f t="shared" si="113"/>
        <v>-14027.729500000039</v>
      </c>
      <c r="AB429" s="118">
        <f t="shared" si="114"/>
        <v>-12347.567924528337</v>
      </c>
    </row>
    <row r="430" spans="1:28" ht="30" x14ac:dyDescent="0.25">
      <c r="A430" s="193" t="s">
        <v>277</v>
      </c>
      <c r="B430" s="51" t="s">
        <v>12</v>
      </c>
      <c r="C430" s="51" t="s">
        <v>31</v>
      </c>
      <c r="D430" s="51" t="s">
        <v>235</v>
      </c>
      <c r="E430" s="51" t="s">
        <v>267</v>
      </c>
      <c r="F430" s="52">
        <v>0</v>
      </c>
      <c r="G430" s="53">
        <v>0</v>
      </c>
      <c r="H430" s="52">
        <v>7</v>
      </c>
      <c r="I430" s="53">
        <v>38462.239999999998</v>
      </c>
      <c r="J430" s="121">
        <v>4060331009</v>
      </c>
      <c r="K430" s="52">
        <f t="shared" si="101"/>
        <v>0</v>
      </c>
      <c r="L430" s="52">
        <f t="shared" si="103"/>
        <v>0</v>
      </c>
      <c r="M430" s="52">
        <f t="shared" si="104"/>
        <v>27.499999999999996</v>
      </c>
      <c r="N430" s="52">
        <f t="shared" si="102"/>
        <v>113</v>
      </c>
      <c r="O430" s="52">
        <f t="shared" si="105"/>
        <v>27.499999999999996</v>
      </c>
      <c r="P430" s="52">
        <f t="shared" si="106"/>
        <v>113</v>
      </c>
      <c r="Q430" s="52">
        <f t="shared" si="107"/>
        <v>0</v>
      </c>
      <c r="R430" s="52">
        <f t="shared" si="108"/>
        <v>0</v>
      </c>
      <c r="S430" s="52" t="str">
        <f t="shared" si="109"/>
        <v xml:space="preserve"> </v>
      </c>
      <c r="T430" s="52">
        <v>0</v>
      </c>
      <c r="U430" s="53">
        <v>0</v>
      </c>
      <c r="V430" s="53">
        <v>6065.5941000000003</v>
      </c>
      <c r="W430" s="176" t="str">
        <f t="shared" si="110"/>
        <v/>
      </c>
      <c r="X430" s="118">
        <f t="shared" si="111"/>
        <v>-42459.1587</v>
      </c>
      <c r="Y430" s="194" t="str">
        <f t="shared" si="116"/>
        <v>NÃO</v>
      </c>
      <c r="Z430" s="118">
        <f t="shared" si="112"/>
        <v>-38462.239999999998</v>
      </c>
      <c r="AA430" s="118">
        <f t="shared" si="113"/>
        <v>-42459.1587</v>
      </c>
      <c r="AB430" s="118">
        <f t="shared" si="114"/>
        <v>-38462.239999999998</v>
      </c>
    </row>
    <row r="431" spans="1:28" ht="30" x14ac:dyDescent="0.25">
      <c r="A431" s="193" t="s">
        <v>277</v>
      </c>
      <c r="B431" s="51" t="s">
        <v>12</v>
      </c>
      <c r="C431" s="51" t="s">
        <v>31</v>
      </c>
      <c r="D431" s="51" t="s">
        <v>235</v>
      </c>
      <c r="E431" s="51" t="s">
        <v>264</v>
      </c>
      <c r="F431" s="52">
        <v>23.5</v>
      </c>
      <c r="G431" s="53">
        <v>131860.65719999999</v>
      </c>
      <c r="H431" s="52">
        <v>113</v>
      </c>
      <c r="I431" s="53">
        <v>627381.56000000006</v>
      </c>
      <c r="J431" s="121">
        <v>4060331009</v>
      </c>
      <c r="K431" s="52">
        <f t="shared" si="101"/>
        <v>113</v>
      </c>
      <c r="L431" s="52">
        <f t="shared" si="103"/>
        <v>27.499999999999996</v>
      </c>
      <c r="M431" s="52">
        <f t="shared" si="104"/>
        <v>27.499999999999996</v>
      </c>
      <c r="N431" s="52">
        <f t="shared" si="102"/>
        <v>113</v>
      </c>
      <c r="O431" s="52">
        <f t="shared" si="105"/>
        <v>27.499999999999996</v>
      </c>
      <c r="P431" s="52">
        <f t="shared" si="106"/>
        <v>113</v>
      </c>
      <c r="Q431" s="52">
        <f t="shared" si="107"/>
        <v>28</v>
      </c>
      <c r="R431" s="52">
        <f t="shared" si="108"/>
        <v>0</v>
      </c>
      <c r="S431" s="52" t="str">
        <f t="shared" si="109"/>
        <v>não</v>
      </c>
      <c r="T431" s="52">
        <v>27.499999999999996</v>
      </c>
      <c r="U431" s="53">
        <v>154305.0246</v>
      </c>
      <c r="V431" s="53">
        <v>5611.0918000000001</v>
      </c>
      <c r="W431" s="176" t="str">
        <f t="shared" si="110"/>
        <v>SIM</v>
      </c>
      <c r="X431" s="118">
        <f t="shared" si="111"/>
        <v>-25249.913100000002</v>
      </c>
      <c r="Y431" s="194" t="str">
        <f t="shared" si="116"/>
        <v>NÃO</v>
      </c>
      <c r="Z431" s="118">
        <f t="shared" si="112"/>
        <v>-24984.221415929205</v>
      </c>
      <c r="AA431" s="118">
        <f t="shared" si="113"/>
        <v>-502192.71610000002</v>
      </c>
      <c r="AB431" s="118">
        <f t="shared" si="114"/>
        <v>-496908.40371681424</v>
      </c>
    </row>
    <row r="432" spans="1:28" ht="30" x14ac:dyDescent="0.25">
      <c r="A432" s="193" t="s">
        <v>277</v>
      </c>
      <c r="B432" s="51" t="s">
        <v>12</v>
      </c>
      <c r="C432" s="51" t="s">
        <v>26</v>
      </c>
      <c r="D432" s="51" t="s">
        <v>241</v>
      </c>
      <c r="E432" s="51" t="s">
        <v>264</v>
      </c>
      <c r="F432" s="52">
        <v>0</v>
      </c>
      <c r="G432" s="53">
        <v>0</v>
      </c>
      <c r="H432" s="52">
        <v>1</v>
      </c>
      <c r="I432" s="53">
        <v>8218.66</v>
      </c>
      <c r="J432" s="121">
        <v>4060331010</v>
      </c>
      <c r="K432" s="52">
        <f t="shared" si="101"/>
        <v>0</v>
      </c>
      <c r="L432" s="52">
        <f t="shared" si="103"/>
        <v>0</v>
      </c>
      <c r="M432" s="52">
        <f t="shared" si="104"/>
        <v>29.500000000000004</v>
      </c>
      <c r="N432" s="52">
        <f t="shared" si="102"/>
        <v>42</v>
      </c>
      <c r="O432" s="52">
        <f t="shared" si="105"/>
        <v>29.500000000000004</v>
      </c>
      <c r="P432" s="52">
        <f t="shared" si="106"/>
        <v>42</v>
      </c>
      <c r="Q432" s="52">
        <f t="shared" si="107"/>
        <v>0</v>
      </c>
      <c r="R432" s="52">
        <f t="shared" si="108"/>
        <v>0</v>
      </c>
      <c r="S432" s="52" t="str">
        <f t="shared" si="109"/>
        <v xml:space="preserve"> </v>
      </c>
      <c r="T432" s="52">
        <v>0</v>
      </c>
      <c r="U432" s="53">
        <v>0</v>
      </c>
      <c r="V432" s="53">
        <v>5611.0918000000001</v>
      </c>
      <c r="W432" s="176" t="str">
        <f t="shared" si="110"/>
        <v/>
      </c>
      <c r="X432" s="118">
        <f t="shared" si="111"/>
        <v>-5611.0918000000001</v>
      </c>
      <c r="Y432" s="194" t="str">
        <f t="shared" si="116"/>
        <v>SIM</v>
      </c>
      <c r="Z432" s="118">
        <f t="shared" si="112"/>
        <v>-5611.0918000000001</v>
      </c>
      <c r="AA432" s="118">
        <f t="shared" si="113"/>
        <v>-5611.0918000000001</v>
      </c>
      <c r="AB432" s="118">
        <f t="shared" si="114"/>
        <v>-5611.0918000000001</v>
      </c>
    </row>
    <row r="433" spans="1:28" x14ac:dyDescent="0.25">
      <c r="A433" s="193" t="s">
        <v>277</v>
      </c>
      <c r="B433" s="51" t="s">
        <v>12</v>
      </c>
      <c r="C433" s="51" t="s">
        <v>26</v>
      </c>
      <c r="D433" s="51" t="s">
        <v>241</v>
      </c>
      <c r="E433" s="51" t="s">
        <v>256</v>
      </c>
      <c r="F433" s="52">
        <v>25.000000000000004</v>
      </c>
      <c r="G433" s="53">
        <v>140277.29519999999</v>
      </c>
      <c r="H433" s="52">
        <v>42</v>
      </c>
      <c r="I433" s="53">
        <v>198417.09</v>
      </c>
      <c r="J433" s="121">
        <v>4060331010</v>
      </c>
      <c r="K433" s="52">
        <f t="shared" si="101"/>
        <v>42</v>
      </c>
      <c r="L433" s="52">
        <f t="shared" si="103"/>
        <v>29.500000000000004</v>
      </c>
      <c r="M433" s="52">
        <f t="shared" si="104"/>
        <v>29.500000000000004</v>
      </c>
      <c r="N433" s="52">
        <f t="shared" si="102"/>
        <v>42</v>
      </c>
      <c r="O433" s="52">
        <f t="shared" si="105"/>
        <v>29.500000000000004</v>
      </c>
      <c r="P433" s="52">
        <f t="shared" si="106"/>
        <v>42</v>
      </c>
      <c r="Q433" s="52">
        <f t="shared" si="107"/>
        <v>30</v>
      </c>
      <c r="R433" s="52">
        <f t="shared" si="108"/>
        <v>0</v>
      </c>
      <c r="S433" s="52" t="str">
        <f t="shared" si="109"/>
        <v>não</v>
      </c>
      <c r="T433" s="52">
        <v>29.500000000000004</v>
      </c>
      <c r="U433" s="53">
        <v>165527.20800000001</v>
      </c>
      <c r="V433" s="53">
        <v>5611.0918000000001</v>
      </c>
      <c r="W433" s="176" t="str">
        <f t="shared" si="110"/>
        <v>SIM</v>
      </c>
      <c r="X433" s="118">
        <f t="shared" si="111"/>
        <v>-28055.458999999981</v>
      </c>
      <c r="Y433" s="194" t="str">
        <f t="shared" si="116"/>
        <v>NÃO</v>
      </c>
      <c r="Z433" s="118">
        <f t="shared" si="112"/>
        <v>-23621.082142857129</v>
      </c>
      <c r="AA433" s="118">
        <f t="shared" si="113"/>
        <v>-95388.560599999983</v>
      </c>
      <c r="AB433" s="118">
        <f t="shared" si="114"/>
        <v>-80311.679285714272</v>
      </c>
    </row>
    <row r="434" spans="1:28" x14ac:dyDescent="0.25">
      <c r="A434" s="193" t="s">
        <v>277</v>
      </c>
      <c r="B434" s="51" t="s">
        <v>12</v>
      </c>
      <c r="C434" s="51" t="s">
        <v>26</v>
      </c>
      <c r="D434" s="51" t="s">
        <v>242</v>
      </c>
      <c r="E434" s="51" t="s">
        <v>267</v>
      </c>
      <c r="F434" s="52">
        <v>0</v>
      </c>
      <c r="G434" s="53">
        <v>0</v>
      </c>
      <c r="H434" s="52">
        <v>1</v>
      </c>
      <c r="I434" s="53">
        <v>5467.43</v>
      </c>
      <c r="J434" s="121">
        <v>4060331011</v>
      </c>
      <c r="K434" s="52">
        <f t="shared" si="101"/>
        <v>0</v>
      </c>
      <c r="L434" s="52">
        <f t="shared" si="103"/>
        <v>0</v>
      </c>
      <c r="M434" s="52">
        <f t="shared" si="104"/>
        <v>28.000000000000004</v>
      </c>
      <c r="N434" s="52">
        <f t="shared" si="102"/>
        <v>29</v>
      </c>
      <c r="O434" s="52">
        <f t="shared" si="105"/>
        <v>28.000000000000004</v>
      </c>
      <c r="P434" s="52">
        <f t="shared" si="106"/>
        <v>29</v>
      </c>
      <c r="Q434" s="52">
        <f t="shared" si="107"/>
        <v>0</v>
      </c>
      <c r="R434" s="52">
        <f t="shared" si="108"/>
        <v>0</v>
      </c>
      <c r="S434" s="52" t="str">
        <f t="shared" si="109"/>
        <v xml:space="preserve"> </v>
      </c>
      <c r="T434" s="52">
        <v>0</v>
      </c>
      <c r="U434" s="53">
        <v>0</v>
      </c>
      <c r="V434" s="53">
        <v>6065.5941000000003</v>
      </c>
      <c r="W434" s="176" t="str">
        <f t="shared" si="110"/>
        <v/>
      </c>
      <c r="X434" s="118">
        <f t="shared" si="111"/>
        <v>-6065.5941000000003</v>
      </c>
      <c r="Y434" s="194" t="str">
        <f t="shared" si="116"/>
        <v>NÃO</v>
      </c>
      <c r="Z434" s="118">
        <f t="shared" si="112"/>
        <v>-5467.43</v>
      </c>
      <c r="AA434" s="118">
        <f t="shared" si="113"/>
        <v>-6065.5941000000003</v>
      </c>
      <c r="AB434" s="118">
        <f t="shared" si="114"/>
        <v>-5467.43</v>
      </c>
    </row>
    <row r="435" spans="1:28" x14ac:dyDescent="0.25">
      <c r="A435" s="193" t="s">
        <v>277</v>
      </c>
      <c r="B435" s="51" t="s">
        <v>12</v>
      </c>
      <c r="C435" s="51" t="s">
        <v>26</v>
      </c>
      <c r="D435" s="51" t="s">
        <v>242</v>
      </c>
      <c r="E435" s="51" t="s">
        <v>266</v>
      </c>
      <c r="F435" s="52">
        <v>0</v>
      </c>
      <c r="G435" s="53">
        <v>0</v>
      </c>
      <c r="H435" s="52">
        <v>6</v>
      </c>
      <c r="I435" s="53">
        <v>30162.58</v>
      </c>
      <c r="J435" s="121">
        <v>4060331011</v>
      </c>
      <c r="K435" s="52">
        <f t="shared" si="101"/>
        <v>0</v>
      </c>
      <c r="L435" s="52">
        <f t="shared" si="103"/>
        <v>0</v>
      </c>
      <c r="M435" s="52">
        <f t="shared" si="104"/>
        <v>28.000000000000004</v>
      </c>
      <c r="N435" s="52">
        <f t="shared" si="102"/>
        <v>29</v>
      </c>
      <c r="O435" s="52">
        <f t="shared" si="105"/>
        <v>28.000000000000004</v>
      </c>
      <c r="P435" s="52">
        <f t="shared" si="106"/>
        <v>29</v>
      </c>
      <c r="Q435" s="52">
        <f t="shared" si="107"/>
        <v>0</v>
      </c>
      <c r="R435" s="52">
        <f t="shared" si="108"/>
        <v>0</v>
      </c>
      <c r="S435" s="52" t="str">
        <f t="shared" si="109"/>
        <v xml:space="preserve"> </v>
      </c>
      <c r="T435" s="52">
        <v>0</v>
      </c>
      <c r="U435" s="53">
        <v>0</v>
      </c>
      <c r="V435" s="53">
        <v>5611.0918000000001</v>
      </c>
      <c r="W435" s="176" t="str">
        <f t="shared" si="110"/>
        <v/>
      </c>
      <c r="X435" s="118">
        <f t="shared" si="111"/>
        <v>-33666.550799999997</v>
      </c>
      <c r="Y435" s="194" t="str">
        <f t="shared" si="116"/>
        <v>NÃO</v>
      </c>
      <c r="Z435" s="118">
        <f t="shared" si="112"/>
        <v>-30162.58</v>
      </c>
      <c r="AA435" s="118">
        <f t="shared" si="113"/>
        <v>-33666.550799999997</v>
      </c>
      <c r="AB435" s="118">
        <f t="shared" si="114"/>
        <v>-30162.58</v>
      </c>
    </row>
    <row r="436" spans="1:28" ht="30" x14ac:dyDescent="0.25">
      <c r="A436" s="193" t="s">
        <v>277</v>
      </c>
      <c r="B436" s="51" t="s">
        <v>12</v>
      </c>
      <c r="C436" s="51" t="s">
        <v>26</v>
      </c>
      <c r="D436" s="51" t="s">
        <v>242</v>
      </c>
      <c r="E436" s="51" t="s">
        <v>264</v>
      </c>
      <c r="F436" s="52">
        <v>0</v>
      </c>
      <c r="G436" s="53">
        <v>0</v>
      </c>
      <c r="H436" s="52">
        <v>1</v>
      </c>
      <c r="I436" s="53">
        <v>5237.32</v>
      </c>
      <c r="J436" s="121">
        <v>4060331011</v>
      </c>
      <c r="K436" s="52">
        <f t="shared" si="101"/>
        <v>0</v>
      </c>
      <c r="L436" s="52">
        <f t="shared" si="103"/>
        <v>0</v>
      </c>
      <c r="M436" s="52">
        <f t="shared" si="104"/>
        <v>28.000000000000004</v>
      </c>
      <c r="N436" s="52">
        <f t="shared" si="102"/>
        <v>29</v>
      </c>
      <c r="O436" s="52">
        <f t="shared" si="105"/>
        <v>28.000000000000004</v>
      </c>
      <c r="P436" s="52">
        <f t="shared" si="106"/>
        <v>29</v>
      </c>
      <c r="Q436" s="52">
        <f t="shared" si="107"/>
        <v>0</v>
      </c>
      <c r="R436" s="52">
        <f t="shared" si="108"/>
        <v>0</v>
      </c>
      <c r="S436" s="52" t="str">
        <f t="shared" si="109"/>
        <v xml:space="preserve"> </v>
      </c>
      <c r="T436" s="52">
        <v>0</v>
      </c>
      <c r="U436" s="53">
        <v>0</v>
      </c>
      <c r="V436" s="53">
        <v>5611.0918000000001</v>
      </c>
      <c r="W436" s="176" t="str">
        <f t="shared" si="110"/>
        <v/>
      </c>
      <c r="X436" s="118">
        <f t="shared" si="111"/>
        <v>-5611.0918000000001</v>
      </c>
      <c r="Y436" s="194" t="str">
        <f t="shared" si="116"/>
        <v>NÃO</v>
      </c>
      <c r="Z436" s="118">
        <f t="shared" si="112"/>
        <v>-5237.32</v>
      </c>
      <c r="AA436" s="118">
        <f t="shared" si="113"/>
        <v>-5611.0918000000001</v>
      </c>
      <c r="AB436" s="118">
        <f t="shared" si="114"/>
        <v>-5237.32</v>
      </c>
    </row>
    <row r="437" spans="1:28" x14ac:dyDescent="0.25">
      <c r="A437" s="193" t="s">
        <v>277</v>
      </c>
      <c r="B437" s="51" t="s">
        <v>12</v>
      </c>
      <c r="C437" s="51" t="s">
        <v>26</v>
      </c>
      <c r="D437" s="51" t="s">
        <v>242</v>
      </c>
      <c r="E437" s="51" t="s">
        <v>256</v>
      </c>
      <c r="F437" s="52">
        <v>24</v>
      </c>
      <c r="G437" s="53">
        <v>134666.20319999999</v>
      </c>
      <c r="H437" s="52">
        <v>29</v>
      </c>
      <c r="I437" s="53">
        <v>143168.13</v>
      </c>
      <c r="J437" s="121">
        <v>4060331011</v>
      </c>
      <c r="K437" s="52">
        <f t="shared" si="101"/>
        <v>29</v>
      </c>
      <c r="L437" s="52">
        <f t="shared" si="103"/>
        <v>28.000000000000004</v>
      </c>
      <c r="M437" s="52">
        <f t="shared" si="104"/>
        <v>28.000000000000004</v>
      </c>
      <c r="N437" s="52">
        <f t="shared" si="102"/>
        <v>29</v>
      </c>
      <c r="O437" s="52">
        <f t="shared" si="105"/>
        <v>28.000000000000004</v>
      </c>
      <c r="P437" s="52">
        <f t="shared" si="106"/>
        <v>29</v>
      </c>
      <c r="Q437" s="52">
        <f t="shared" si="107"/>
        <v>28</v>
      </c>
      <c r="R437" s="52">
        <f t="shared" si="108"/>
        <v>0</v>
      </c>
      <c r="S437" s="52" t="str">
        <f t="shared" si="109"/>
        <v>não</v>
      </c>
      <c r="T437" s="52">
        <v>28.000000000000004</v>
      </c>
      <c r="U437" s="53">
        <v>157110.57060000001</v>
      </c>
      <c r="V437" s="53">
        <v>5611.0918000000001</v>
      </c>
      <c r="W437" s="176" t="str">
        <f t="shared" si="110"/>
        <v>SIM</v>
      </c>
      <c r="X437" s="118">
        <f t="shared" si="111"/>
        <v>-22444.367200000001</v>
      </c>
      <c r="Y437" s="194" t="str">
        <f t="shared" si="116"/>
        <v>NÃO</v>
      </c>
      <c r="Z437" s="118">
        <f t="shared" si="112"/>
        <v>-19747.32827586207</v>
      </c>
      <c r="AA437" s="118">
        <f t="shared" si="113"/>
        <v>-28055.459000000003</v>
      </c>
      <c r="AB437" s="118">
        <f t="shared" si="114"/>
        <v>-24684.160344827586</v>
      </c>
    </row>
    <row r="438" spans="1:28" x14ac:dyDescent="0.25">
      <c r="A438" s="193" t="s">
        <v>277</v>
      </c>
      <c r="B438" s="51" t="s">
        <v>12</v>
      </c>
      <c r="C438" s="51" t="s">
        <v>26</v>
      </c>
      <c r="D438" s="51" t="s">
        <v>243</v>
      </c>
      <c r="E438" s="51" t="s">
        <v>256</v>
      </c>
      <c r="F438" s="52">
        <v>35.5</v>
      </c>
      <c r="G438" s="53">
        <v>199193.75880000001</v>
      </c>
      <c r="H438" s="52">
        <v>76</v>
      </c>
      <c r="I438" s="53">
        <v>411505.16</v>
      </c>
      <c r="J438" s="121">
        <v>4060331012</v>
      </c>
      <c r="K438" s="52">
        <f t="shared" si="101"/>
        <v>76</v>
      </c>
      <c r="L438" s="52">
        <f t="shared" si="103"/>
        <v>41.5</v>
      </c>
      <c r="M438" s="52">
        <f t="shared" si="104"/>
        <v>41.5</v>
      </c>
      <c r="N438" s="52">
        <f t="shared" si="102"/>
        <v>76</v>
      </c>
      <c r="O438" s="52">
        <f t="shared" si="105"/>
        <v>41.5</v>
      </c>
      <c r="P438" s="52">
        <f t="shared" si="106"/>
        <v>76</v>
      </c>
      <c r="Q438" s="52">
        <f t="shared" si="107"/>
        <v>42</v>
      </c>
      <c r="R438" s="52">
        <f t="shared" si="108"/>
        <v>0</v>
      </c>
      <c r="S438" s="52" t="str">
        <f t="shared" si="109"/>
        <v>não</v>
      </c>
      <c r="T438" s="52">
        <v>41.5</v>
      </c>
      <c r="U438" s="53">
        <v>232860.30960000001</v>
      </c>
      <c r="V438" s="53">
        <v>5611.0918000000001</v>
      </c>
      <c r="W438" s="176" t="str">
        <f t="shared" si="110"/>
        <v>SIM</v>
      </c>
      <c r="X438" s="118">
        <f t="shared" si="111"/>
        <v>-36472.096700000002</v>
      </c>
      <c r="Y438" s="194" t="str">
        <f t="shared" si="116"/>
        <v>NÃO</v>
      </c>
      <c r="Z438" s="118">
        <f t="shared" si="112"/>
        <v>-35194.520263157894</v>
      </c>
      <c r="AA438" s="118">
        <f t="shared" si="113"/>
        <v>-227249.21790000002</v>
      </c>
      <c r="AB438" s="118">
        <f t="shared" si="114"/>
        <v>-219288.93394736841</v>
      </c>
    </row>
    <row r="439" spans="1:28" x14ac:dyDescent="0.25">
      <c r="A439" s="193" t="s">
        <v>277</v>
      </c>
      <c r="B439" s="51" t="s">
        <v>48</v>
      </c>
      <c r="C439" s="51" t="s">
        <v>48</v>
      </c>
      <c r="D439" s="51" t="s">
        <v>183</v>
      </c>
      <c r="E439" s="51" t="s">
        <v>255</v>
      </c>
      <c r="F439" s="52">
        <v>45</v>
      </c>
      <c r="G439" s="53">
        <v>252499.13099999999</v>
      </c>
      <c r="H439" s="52">
        <v>148</v>
      </c>
      <c r="I439" s="53">
        <v>809836.66</v>
      </c>
      <c r="J439" s="121">
        <v>4060331013</v>
      </c>
      <c r="K439" s="52">
        <f t="shared" si="101"/>
        <v>148</v>
      </c>
      <c r="L439" s="52">
        <f t="shared" si="103"/>
        <v>53.000000000000007</v>
      </c>
      <c r="M439" s="52">
        <f t="shared" si="104"/>
        <v>53.000000000000007</v>
      </c>
      <c r="N439" s="52">
        <f t="shared" si="102"/>
        <v>148</v>
      </c>
      <c r="O439" s="52">
        <f t="shared" si="105"/>
        <v>53.000000000000007</v>
      </c>
      <c r="P439" s="52">
        <f t="shared" si="106"/>
        <v>148</v>
      </c>
      <c r="Q439" s="52">
        <f t="shared" si="107"/>
        <v>53</v>
      </c>
      <c r="R439" s="52">
        <f t="shared" si="108"/>
        <v>0</v>
      </c>
      <c r="S439" s="52" t="str">
        <f t="shared" si="109"/>
        <v>não</v>
      </c>
      <c r="T439" s="52">
        <v>53.000000000000007</v>
      </c>
      <c r="U439" s="53">
        <v>297387.8652</v>
      </c>
      <c r="V439" s="53">
        <v>5611.0918000000001</v>
      </c>
      <c r="W439" s="176" t="str">
        <f t="shared" si="110"/>
        <v>SIM</v>
      </c>
      <c r="X439" s="118">
        <f t="shared" si="111"/>
        <v>-44888.734400000001</v>
      </c>
      <c r="Y439" s="194" t="str">
        <f t="shared" si="116"/>
        <v>NÃO</v>
      </c>
      <c r="Z439" s="118">
        <f t="shared" si="112"/>
        <v>-43774.954594594594</v>
      </c>
      <c r="AA439" s="118">
        <f t="shared" si="113"/>
        <v>-577942.45539999998</v>
      </c>
      <c r="AB439" s="118">
        <f t="shared" si="114"/>
        <v>-563602.54040540545</v>
      </c>
    </row>
    <row r="440" spans="1:28" x14ac:dyDescent="0.25">
      <c r="A440" s="193" t="s">
        <v>277</v>
      </c>
      <c r="B440" s="51" t="s">
        <v>48</v>
      </c>
      <c r="C440" s="51" t="s">
        <v>48</v>
      </c>
      <c r="D440" s="51" t="s">
        <v>183</v>
      </c>
      <c r="E440" s="51" t="s">
        <v>251</v>
      </c>
      <c r="F440" s="52">
        <v>0</v>
      </c>
      <c r="G440" s="53">
        <v>0</v>
      </c>
      <c r="H440" s="52">
        <v>1</v>
      </c>
      <c r="I440" s="53">
        <v>5701.84</v>
      </c>
      <c r="J440" s="121">
        <v>4060331013</v>
      </c>
      <c r="K440" s="52">
        <f t="shared" si="101"/>
        <v>0</v>
      </c>
      <c r="L440" s="52">
        <f t="shared" si="103"/>
        <v>0</v>
      </c>
      <c r="M440" s="52">
        <f t="shared" si="104"/>
        <v>53.000000000000007</v>
      </c>
      <c r="N440" s="52">
        <f t="shared" si="102"/>
        <v>148</v>
      </c>
      <c r="O440" s="52">
        <f t="shared" si="105"/>
        <v>7.1054273576010019E-15</v>
      </c>
      <c r="P440" s="52">
        <f t="shared" si="106"/>
        <v>0</v>
      </c>
      <c r="Q440" s="52">
        <f t="shared" si="107"/>
        <v>0</v>
      </c>
      <c r="R440" s="52">
        <f t="shared" si="108"/>
        <v>0</v>
      </c>
      <c r="S440" s="52" t="str">
        <f t="shared" si="109"/>
        <v xml:space="preserve"> </v>
      </c>
      <c r="T440" s="52">
        <v>0</v>
      </c>
      <c r="U440" s="53">
        <v>0</v>
      </c>
      <c r="V440" s="53">
        <v>6047.5261</v>
      </c>
      <c r="W440" s="176" t="str">
        <f t="shared" si="110"/>
        <v/>
      </c>
      <c r="X440" s="118">
        <f t="shared" si="111"/>
        <v>-6047.5261</v>
      </c>
      <c r="Y440" s="194" t="str">
        <f t="shared" si="116"/>
        <v>NÃO</v>
      </c>
      <c r="Z440" s="118">
        <f t="shared" si="112"/>
        <v>-5701.84</v>
      </c>
      <c r="AA440" s="118">
        <f t="shared" si="113"/>
        <v>-6047.5261</v>
      </c>
      <c r="AB440" s="118">
        <f t="shared" si="114"/>
        <v>-5701.84</v>
      </c>
    </row>
    <row r="441" spans="1:28" ht="30" x14ac:dyDescent="0.25">
      <c r="A441" s="193" t="s">
        <v>277</v>
      </c>
      <c r="B441" s="51" t="s">
        <v>48</v>
      </c>
      <c r="C441" s="51" t="s">
        <v>48</v>
      </c>
      <c r="D441" s="51" t="s">
        <v>184</v>
      </c>
      <c r="E441" s="51" t="s">
        <v>255</v>
      </c>
      <c r="F441" s="52">
        <v>56.499999999999993</v>
      </c>
      <c r="G441" s="53">
        <v>317026.68660000002</v>
      </c>
      <c r="H441" s="52">
        <v>86</v>
      </c>
      <c r="I441" s="53">
        <v>508762.41</v>
      </c>
      <c r="J441" s="121">
        <v>4060331014</v>
      </c>
      <c r="K441" s="52">
        <f t="shared" si="101"/>
        <v>86</v>
      </c>
      <c r="L441" s="52">
        <f t="shared" si="103"/>
        <v>66.5</v>
      </c>
      <c r="M441" s="52">
        <f t="shared" si="104"/>
        <v>66.5</v>
      </c>
      <c r="N441" s="52">
        <f t="shared" si="102"/>
        <v>86</v>
      </c>
      <c r="O441" s="52">
        <f t="shared" si="105"/>
        <v>66.5</v>
      </c>
      <c r="P441" s="52">
        <f t="shared" si="106"/>
        <v>86</v>
      </c>
      <c r="Q441" s="52">
        <f t="shared" si="107"/>
        <v>67</v>
      </c>
      <c r="R441" s="52">
        <f t="shared" si="108"/>
        <v>0</v>
      </c>
      <c r="S441" s="52" t="str">
        <f t="shared" si="109"/>
        <v>não</v>
      </c>
      <c r="T441" s="52">
        <v>66.5</v>
      </c>
      <c r="U441" s="53">
        <v>373137.60479999997</v>
      </c>
      <c r="V441" s="53">
        <v>5611.0918000000001</v>
      </c>
      <c r="W441" s="176" t="str">
        <f t="shared" si="110"/>
        <v>SIM</v>
      </c>
      <c r="X441" s="118">
        <f t="shared" si="111"/>
        <v>-58916.463900000039</v>
      </c>
      <c r="Y441" s="194" t="str">
        <f t="shared" si="116"/>
        <v>SIM</v>
      </c>
      <c r="Z441" s="118">
        <f t="shared" si="112"/>
        <v>-58916.463900000039</v>
      </c>
      <c r="AA441" s="118">
        <f t="shared" si="113"/>
        <v>-165527.20810000005</v>
      </c>
      <c r="AB441" s="118">
        <f t="shared" si="114"/>
        <v>-165527.20810000005</v>
      </c>
    </row>
    <row r="442" spans="1:28" ht="30" x14ac:dyDescent="0.25">
      <c r="A442" s="193" t="s">
        <v>277</v>
      </c>
      <c r="B442" s="51" t="s">
        <v>48</v>
      </c>
      <c r="C442" s="51" t="s">
        <v>48</v>
      </c>
      <c r="D442" s="51" t="s">
        <v>184</v>
      </c>
      <c r="E442" s="51" t="s">
        <v>250</v>
      </c>
      <c r="F442" s="52">
        <v>0</v>
      </c>
      <c r="G442" s="53">
        <v>0</v>
      </c>
      <c r="H442" s="52">
        <v>9</v>
      </c>
      <c r="I442" s="53">
        <v>52827.9</v>
      </c>
      <c r="J442" s="121">
        <v>4060331014</v>
      </c>
      <c r="K442" s="52">
        <f t="shared" si="101"/>
        <v>0</v>
      </c>
      <c r="L442" s="52">
        <f t="shared" si="103"/>
        <v>0</v>
      </c>
      <c r="M442" s="52">
        <f t="shared" si="104"/>
        <v>66.5</v>
      </c>
      <c r="N442" s="52">
        <f t="shared" si="102"/>
        <v>86</v>
      </c>
      <c r="O442" s="52">
        <f t="shared" si="105"/>
        <v>-0.5</v>
      </c>
      <c r="P442" s="52">
        <f t="shared" si="106"/>
        <v>0</v>
      </c>
      <c r="Q442" s="52">
        <f t="shared" si="107"/>
        <v>0</v>
      </c>
      <c r="R442" s="52">
        <f t="shared" si="108"/>
        <v>0</v>
      </c>
      <c r="S442" s="52" t="str">
        <f t="shared" si="109"/>
        <v xml:space="preserve"> </v>
      </c>
      <c r="T442" s="52">
        <v>0</v>
      </c>
      <c r="U442" s="53">
        <v>0</v>
      </c>
      <c r="V442" s="53">
        <v>6096.1048000000001</v>
      </c>
      <c r="W442" s="176" t="str">
        <f t="shared" si="110"/>
        <v/>
      </c>
      <c r="X442" s="118">
        <f t="shared" si="111"/>
        <v>-54864.943200000002</v>
      </c>
      <c r="Y442" s="194" t="str">
        <f t="shared" si="116"/>
        <v>NÃO</v>
      </c>
      <c r="Z442" s="118">
        <f t="shared" si="112"/>
        <v>-52827.899999999994</v>
      </c>
      <c r="AA442" s="118">
        <f t="shared" si="113"/>
        <v>-54864.943200000002</v>
      </c>
      <c r="AB442" s="118">
        <f t="shared" si="114"/>
        <v>-52827.899999999994</v>
      </c>
    </row>
    <row r="443" spans="1:28" ht="30" x14ac:dyDescent="0.25">
      <c r="A443" s="193" t="s">
        <v>277</v>
      </c>
      <c r="B443" s="51" t="s">
        <v>48</v>
      </c>
      <c r="C443" s="51" t="s">
        <v>48</v>
      </c>
      <c r="D443" s="51" t="s">
        <v>184</v>
      </c>
      <c r="E443" s="51" t="s">
        <v>256</v>
      </c>
      <c r="F443" s="52">
        <v>0</v>
      </c>
      <c r="G443" s="53">
        <v>0</v>
      </c>
      <c r="H443" s="52">
        <v>1</v>
      </c>
      <c r="I443" s="53">
        <v>2570.4499999999998</v>
      </c>
      <c r="J443" s="121">
        <v>4060331014</v>
      </c>
      <c r="K443" s="52">
        <f t="shared" si="101"/>
        <v>0</v>
      </c>
      <c r="L443" s="52">
        <f t="shared" si="103"/>
        <v>0</v>
      </c>
      <c r="M443" s="52">
        <f t="shared" si="104"/>
        <v>66.5</v>
      </c>
      <c r="N443" s="52">
        <f t="shared" si="102"/>
        <v>86</v>
      </c>
      <c r="O443" s="52">
        <f t="shared" si="105"/>
        <v>-0.5</v>
      </c>
      <c r="P443" s="52">
        <f t="shared" si="106"/>
        <v>0</v>
      </c>
      <c r="Q443" s="52">
        <f t="shared" si="107"/>
        <v>0</v>
      </c>
      <c r="R443" s="52">
        <f t="shared" si="108"/>
        <v>0</v>
      </c>
      <c r="S443" s="52" t="str">
        <f t="shared" si="109"/>
        <v xml:space="preserve"> </v>
      </c>
      <c r="T443" s="52">
        <v>0</v>
      </c>
      <c r="U443" s="53">
        <v>0</v>
      </c>
      <c r="V443" s="53">
        <v>5611.0918000000001</v>
      </c>
      <c r="W443" s="176" t="str">
        <f t="shared" si="110"/>
        <v/>
      </c>
      <c r="X443" s="118">
        <f t="shared" si="111"/>
        <v>-5611.0918000000001</v>
      </c>
      <c r="Y443" s="194" t="str">
        <f t="shared" si="116"/>
        <v>NÃO</v>
      </c>
      <c r="Z443" s="118">
        <f t="shared" si="112"/>
        <v>-2570.4499999999998</v>
      </c>
      <c r="AA443" s="118">
        <f t="shared" si="113"/>
        <v>-5611.0918000000001</v>
      </c>
      <c r="AB443" s="118">
        <f t="shared" si="114"/>
        <v>-2570.4499999999998</v>
      </c>
    </row>
    <row r="444" spans="1:28" x14ac:dyDescent="0.25">
      <c r="A444" s="193" t="s">
        <v>277</v>
      </c>
      <c r="B444" s="51" t="s">
        <v>48</v>
      </c>
      <c r="C444" s="51" t="s">
        <v>48</v>
      </c>
      <c r="D444" s="51" t="s">
        <v>185</v>
      </c>
      <c r="E444" s="51" t="s">
        <v>255</v>
      </c>
      <c r="F444" s="52">
        <v>45</v>
      </c>
      <c r="G444" s="53">
        <v>252499.13099999999</v>
      </c>
      <c r="H444" s="52">
        <v>79</v>
      </c>
      <c r="I444" s="53">
        <v>451641.38</v>
      </c>
      <c r="J444" s="121">
        <v>4060331015</v>
      </c>
      <c r="K444" s="52">
        <f t="shared" si="101"/>
        <v>79</v>
      </c>
      <c r="L444" s="52">
        <f t="shared" si="103"/>
        <v>53.000000000000007</v>
      </c>
      <c r="M444" s="52">
        <f t="shared" si="104"/>
        <v>53.000000000000007</v>
      </c>
      <c r="N444" s="52">
        <f t="shared" si="102"/>
        <v>79</v>
      </c>
      <c r="O444" s="52">
        <f t="shared" si="105"/>
        <v>53.000000000000007</v>
      </c>
      <c r="P444" s="52">
        <f t="shared" si="106"/>
        <v>79</v>
      </c>
      <c r="Q444" s="52">
        <f t="shared" si="107"/>
        <v>53</v>
      </c>
      <c r="R444" s="52">
        <f t="shared" si="108"/>
        <v>0</v>
      </c>
      <c r="S444" s="52" t="str">
        <f t="shared" si="109"/>
        <v>não</v>
      </c>
      <c r="T444" s="52">
        <v>53.000000000000007</v>
      </c>
      <c r="U444" s="53">
        <v>297387.8652</v>
      </c>
      <c r="V444" s="53">
        <v>5611.0918000000001</v>
      </c>
      <c r="W444" s="176" t="str">
        <f t="shared" si="110"/>
        <v>SIM</v>
      </c>
      <c r="X444" s="118">
        <f t="shared" si="111"/>
        <v>-44888.734400000001</v>
      </c>
      <c r="Y444" s="194" t="str">
        <f t="shared" si="116"/>
        <v>SIM</v>
      </c>
      <c r="Z444" s="118">
        <f t="shared" si="112"/>
        <v>-44888.734400000001</v>
      </c>
      <c r="AA444" s="118">
        <f t="shared" si="113"/>
        <v>-190777.12119999999</v>
      </c>
      <c r="AB444" s="118">
        <f t="shared" si="114"/>
        <v>-190777.12119999999</v>
      </c>
    </row>
    <row r="445" spans="1:28" x14ac:dyDescent="0.25">
      <c r="A445" s="193" t="s">
        <v>277</v>
      </c>
      <c r="B445" s="51" t="s">
        <v>48</v>
      </c>
      <c r="C445" s="51" t="s">
        <v>48</v>
      </c>
      <c r="D445" s="51" t="s">
        <v>185</v>
      </c>
      <c r="E445" s="51" t="s">
        <v>250</v>
      </c>
      <c r="F445" s="52">
        <v>0</v>
      </c>
      <c r="G445" s="53">
        <v>0</v>
      </c>
      <c r="H445" s="52">
        <v>2</v>
      </c>
      <c r="I445" s="53">
        <v>16109.59</v>
      </c>
      <c r="J445" s="121">
        <v>4060331015</v>
      </c>
      <c r="K445" s="52">
        <f t="shared" si="101"/>
        <v>0</v>
      </c>
      <c r="L445" s="52">
        <f t="shared" si="103"/>
        <v>0</v>
      </c>
      <c r="M445" s="52">
        <f t="shared" si="104"/>
        <v>53.000000000000007</v>
      </c>
      <c r="N445" s="52">
        <f t="shared" si="102"/>
        <v>79</v>
      </c>
      <c r="O445" s="52">
        <f t="shared" si="105"/>
        <v>7.1054273576010019E-15</v>
      </c>
      <c r="P445" s="52">
        <f t="shared" si="106"/>
        <v>0</v>
      </c>
      <c r="Q445" s="52">
        <f t="shared" si="107"/>
        <v>0</v>
      </c>
      <c r="R445" s="52">
        <f t="shared" si="108"/>
        <v>0</v>
      </c>
      <c r="S445" s="52" t="str">
        <f t="shared" si="109"/>
        <v xml:space="preserve"> </v>
      </c>
      <c r="T445" s="52">
        <v>0</v>
      </c>
      <c r="U445" s="53">
        <v>0</v>
      </c>
      <c r="V445" s="53">
        <v>6096.1048000000001</v>
      </c>
      <c r="W445" s="176" t="str">
        <f t="shared" si="110"/>
        <v/>
      </c>
      <c r="X445" s="118">
        <f t="shared" si="111"/>
        <v>-12192.2096</v>
      </c>
      <c r="Y445" s="194" t="str">
        <f t="shared" si="116"/>
        <v>SIM</v>
      </c>
      <c r="Z445" s="118">
        <f t="shared" si="112"/>
        <v>-12192.2096</v>
      </c>
      <c r="AA445" s="118">
        <f t="shared" si="113"/>
        <v>-12192.2096</v>
      </c>
      <c r="AB445" s="118">
        <f t="shared" si="114"/>
        <v>-12192.2096</v>
      </c>
    </row>
    <row r="446" spans="1:28" x14ac:dyDescent="0.25">
      <c r="A446" s="193" t="s">
        <v>277</v>
      </c>
      <c r="B446" s="51" t="s">
        <v>48</v>
      </c>
      <c r="C446" s="51" t="s">
        <v>48</v>
      </c>
      <c r="D446" s="51" t="s">
        <v>185</v>
      </c>
      <c r="E446" s="51" t="s">
        <v>251</v>
      </c>
      <c r="F446" s="52">
        <v>0</v>
      </c>
      <c r="G446" s="53">
        <v>0</v>
      </c>
      <c r="H446" s="52">
        <v>3</v>
      </c>
      <c r="I446" s="53">
        <v>19975.77</v>
      </c>
      <c r="J446" s="121">
        <v>4060331015</v>
      </c>
      <c r="K446" s="52">
        <f t="shared" si="101"/>
        <v>0</v>
      </c>
      <c r="L446" s="52">
        <f t="shared" si="103"/>
        <v>0</v>
      </c>
      <c r="M446" s="52">
        <f t="shared" si="104"/>
        <v>53.000000000000007</v>
      </c>
      <c r="N446" s="52">
        <f t="shared" si="102"/>
        <v>79</v>
      </c>
      <c r="O446" s="52">
        <f t="shared" si="105"/>
        <v>7.1054273576010019E-15</v>
      </c>
      <c r="P446" s="52">
        <f t="shared" si="106"/>
        <v>0</v>
      </c>
      <c r="Q446" s="52">
        <f t="shared" si="107"/>
        <v>0</v>
      </c>
      <c r="R446" s="52">
        <f t="shared" si="108"/>
        <v>0</v>
      </c>
      <c r="S446" s="52" t="str">
        <f t="shared" si="109"/>
        <v xml:space="preserve"> </v>
      </c>
      <c r="T446" s="52">
        <v>0</v>
      </c>
      <c r="U446" s="53">
        <v>0</v>
      </c>
      <c r="V446" s="53">
        <v>6047.5261</v>
      </c>
      <c r="W446" s="176" t="str">
        <f t="shared" si="110"/>
        <v/>
      </c>
      <c r="X446" s="118">
        <f t="shared" si="111"/>
        <v>-18142.578300000001</v>
      </c>
      <c r="Y446" s="194" t="str">
        <f t="shared" si="116"/>
        <v>SIM</v>
      </c>
      <c r="Z446" s="118">
        <f t="shared" si="112"/>
        <v>-18142.578300000001</v>
      </c>
      <c r="AA446" s="118">
        <f t="shared" si="113"/>
        <v>-18142.578300000001</v>
      </c>
      <c r="AB446" s="118">
        <f t="shared" si="114"/>
        <v>-18142.578300000001</v>
      </c>
    </row>
    <row r="447" spans="1:28" x14ac:dyDescent="0.25">
      <c r="A447" s="193" t="s">
        <v>277</v>
      </c>
      <c r="B447" s="51" t="s">
        <v>48</v>
      </c>
      <c r="C447" s="51" t="s">
        <v>48</v>
      </c>
      <c r="D447" s="51" t="s">
        <v>185</v>
      </c>
      <c r="E447" s="51" t="s">
        <v>262</v>
      </c>
      <c r="F447" s="52">
        <v>0</v>
      </c>
      <c r="G447" s="53">
        <v>0</v>
      </c>
      <c r="H447" s="52">
        <v>1</v>
      </c>
      <c r="I447" s="53">
        <v>4937.76</v>
      </c>
      <c r="J447" s="121">
        <v>4060331015</v>
      </c>
      <c r="K447" s="52">
        <f t="shared" si="101"/>
        <v>0</v>
      </c>
      <c r="L447" s="52">
        <f t="shared" si="103"/>
        <v>0</v>
      </c>
      <c r="M447" s="52">
        <f t="shared" si="104"/>
        <v>53.000000000000007</v>
      </c>
      <c r="N447" s="52">
        <f t="shared" si="102"/>
        <v>79</v>
      </c>
      <c r="O447" s="52">
        <f t="shared" si="105"/>
        <v>7.1054273576010019E-15</v>
      </c>
      <c r="P447" s="52">
        <f t="shared" si="106"/>
        <v>0</v>
      </c>
      <c r="Q447" s="52">
        <f t="shared" si="107"/>
        <v>0</v>
      </c>
      <c r="R447" s="52">
        <f t="shared" si="108"/>
        <v>0</v>
      </c>
      <c r="S447" s="52" t="str">
        <f t="shared" si="109"/>
        <v xml:space="preserve"> </v>
      </c>
      <c r="T447" s="52">
        <v>0</v>
      </c>
      <c r="U447" s="53">
        <v>0</v>
      </c>
      <c r="V447" s="53">
        <v>5611.0918000000001</v>
      </c>
      <c r="W447" s="176" t="str">
        <f t="shared" si="110"/>
        <v/>
      </c>
      <c r="X447" s="118">
        <f t="shared" si="111"/>
        <v>-5611.0918000000001</v>
      </c>
      <c r="Y447" s="194" t="str">
        <f t="shared" si="116"/>
        <v>NÃO</v>
      </c>
      <c r="Z447" s="118">
        <f t="shared" si="112"/>
        <v>-4937.76</v>
      </c>
      <c r="AA447" s="118">
        <f t="shared" si="113"/>
        <v>-5611.0918000000001</v>
      </c>
      <c r="AB447" s="118">
        <f t="shared" si="114"/>
        <v>-4937.76</v>
      </c>
    </row>
    <row r="448" spans="1:28" ht="30" x14ac:dyDescent="0.25">
      <c r="A448" s="193" t="s">
        <v>277</v>
      </c>
      <c r="B448" s="51" t="s">
        <v>52</v>
      </c>
      <c r="C448" s="51" t="s">
        <v>15</v>
      </c>
      <c r="D448" s="51" t="s">
        <v>173</v>
      </c>
      <c r="E448" s="51" t="s">
        <v>250</v>
      </c>
      <c r="F448" s="52">
        <v>649</v>
      </c>
      <c r="G448" s="53">
        <v>3956372.0153999999</v>
      </c>
      <c r="H448" s="52">
        <v>627</v>
      </c>
      <c r="I448" s="53">
        <v>3794272.51</v>
      </c>
      <c r="J448" s="121">
        <v>4060331016</v>
      </c>
      <c r="K448" s="52">
        <f t="shared" si="101"/>
        <v>627</v>
      </c>
      <c r="L448" s="52">
        <f t="shared" si="103"/>
        <v>763.5</v>
      </c>
      <c r="M448" s="52">
        <f t="shared" si="104"/>
        <v>763.5</v>
      </c>
      <c r="N448" s="52">
        <f t="shared" si="102"/>
        <v>627</v>
      </c>
      <c r="O448" s="52">
        <f t="shared" si="105"/>
        <v>763.5</v>
      </c>
      <c r="P448" s="52">
        <f t="shared" si="106"/>
        <v>627</v>
      </c>
      <c r="Q448" s="52">
        <f t="shared" si="107"/>
        <v>764</v>
      </c>
      <c r="R448" s="52">
        <f t="shared" si="108"/>
        <v>0</v>
      </c>
      <c r="S448" s="52" t="str">
        <f t="shared" si="109"/>
        <v>não</v>
      </c>
      <c r="T448" s="52">
        <v>763.5</v>
      </c>
      <c r="U448" s="53">
        <v>4654376.0148</v>
      </c>
      <c r="V448" s="53">
        <v>6096.1048000000001</v>
      </c>
      <c r="W448" s="176" t="str">
        <f t="shared" si="110"/>
        <v>NÃO</v>
      </c>
      <c r="X448" s="118">
        <f t="shared" si="111"/>
        <v>134114.30559999999</v>
      </c>
      <c r="Y448" s="194" t="str">
        <f t="shared" si="116"/>
        <v>NÃO</v>
      </c>
      <c r="Z448" s="118">
        <f t="shared" si="112"/>
        <v>134114.30559999999</v>
      </c>
      <c r="AA448" s="118">
        <f t="shared" si="113"/>
        <v>134114.30559999999</v>
      </c>
      <c r="AB448" s="118">
        <f t="shared" si="114"/>
        <v>134114.30559999999</v>
      </c>
    </row>
    <row r="449" spans="1:28" ht="30" x14ac:dyDescent="0.25">
      <c r="A449" s="193" t="s">
        <v>277</v>
      </c>
      <c r="B449" s="51" t="s">
        <v>52</v>
      </c>
      <c r="C449" s="51" t="s">
        <v>15</v>
      </c>
      <c r="D449" s="51" t="s">
        <v>173</v>
      </c>
      <c r="E449" s="51" t="s">
        <v>252</v>
      </c>
      <c r="F449" s="52">
        <v>0</v>
      </c>
      <c r="G449" s="53">
        <v>0</v>
      </c>
      <c r="H449" s="52">
        <v>1</v>
      </c>
      <c r="I449" s="53">
        <v>5155.78</v>
      </c>
      <c r="J449" s="121">
        <v>4060331016</v>
      </c>
      <c r="K449" s="52">
        <f t="shared" si="101"/>
        <v>0</v>
      </c>
      <c r="L449" s="52">
        <f t="shared" si="103"/>
        <v>0</v>
      </c>
      <c r="M449" s="52">
        <f t="shared" si="104"/>
        <v>763.5</v>
      </c>
      <c r="N449" s="52">
        <f t="shared" si="102"/>
        <v>627</v>
      </c>
      <c r="O449" s="52">
        <f t="shared" si="105"/>
        <v>-0.5</v>
      </c>
      <c r="P449" s="52">
        <f t="shared" si="106"/>
        <v>0</v>
      </c>
      <c r="Q449" s="52">
        <f t="shared" si="107"/>
        <v>0</v>
      </c>
      <c r="R449" s="52">
        <f t="shared" si="108"/>
        <v>0</v>
      </c>
      <c r="S449" s="52" t="str">
        <f t="shared" si="109"/>
        <v xml:space="preserve"> </v>
      </c>
      <c r="T449" s="52">
        <v>0</v>
      </c>
      <c r="U449" s="53">
        <v>0</v>
      </c>
      <c r="V449" s="53">
        <v>5611.0918000000001</v>
      </c>
      <c r="W449" s="176" t="str">
        <f t="shared" si="110"/>
        <v/>
      </c>
      <c r="X449" s="118">
        <f t="shared" si="111"/>
        <v>-5611.0918000000001</v>
      </c>
      <c r="Y449" s="194" t="str">
        <f t="shared" si="116"/>
        <v>NÃO</v>
      </c>
      <c r="Z449" s="118">
        <f t="shared" si="112"/>
        <v>-5155.78</v>
      </c>
      <c r="AA449" s="118">
        <f t="shared" si="113"/>
        <v>-5611.0918000000001</v>
      </c>
      <c r="AB449" s="118">
        <f t="shared" si="114"/>
        <v>-5155.78</v>
      </c>
    </row>
    <row r="450" spans="1:28" x14ac:dyDescent="0.25">
      <c r="A450" s="193" t="s">
        <v>277</v>
      </c>
      <c r="B450" s="51" t="s">
        <v>52</v>
      </c>
      <c r="C450" s="51" t="s">
        <v>15</v>
      </c>
      <c r="D450" s="51" t="s">
        <v>174</v>
      </c>
      <c r="E450" s="51" t="s">
        <v>250</v>
      </c>
      <c r="F450" s="52">
        <v>130.5</v>
      </c>
      <c r="G450" s="53">
        <v>795541.6764</v>
      </c>
      <c r="H450" s="52">
        <v>112</v>
      </c>
      <c r="I450" s="53">
        <v>674969.33</v>
      </c>
      <c r="J450" s="121">
        <v>4060331017</v>
      </c>
      <c r="K450" s="52">
        <f t="shared" ref="K450:K513" si="117">IF(F450=0,0,H450)</f>
        <v>112</v>
      </c>
      <c r="L450" s="52">
        <f t="shared" si="103"/>
        <v>153.5</v>
      </c>
      <c r="M450" s="52">
        <f t="shared" si="104"/>
        <v>153.5</v>
      </c>
      <c r="N450" s="52">
        <f t="shared" ref="N450:N513" si="118">SUMIF($J$2:$J$814,J450,$K$2:$K$815)</f>
        <v>112</v>
      </c>
      <c r="O450" s="52">
        <f t="shared" si="105"/>
        <v>153.5</v>
      </c>
      <c r="P450" s="52">
        <f t="shared" si="106"/>
        <v>112</v>
      </c>
      <c r="Q450" s="52">
        <f t="shared" si="107"/>
        <v>154</v>
      </c>
      <c r="R450" s="52">
        <f t="shared" si="108"/>
        <v>0</v>
      </c>
      <c r="S450" s="52" t="str">
        <f t="shared" si="109"/>
        <v>não</v>
      </c>
      <c r="T450" s="52">
        <v>153.5</v>
      </c>
      <c r="U450" s="53">
        <v>935752.08660000004</v>
      </c>
      <c r="V450" s="53">
        <v>6096.1048000000001</v>
      </c>
      <c r="W450" s="176" t="str">
        <f t="shared" si="110"/>
        <v>NÃO</v>
      </c>
      <c r="X450" s="118">
        <f t="shared" si="111"/>
        <v>112777.9388</v>
      </c>
      <c r="Y450" s="194" t="str">
        <f t="shared" si="116"/>
        <v>NÃO</v>
      </c>
      <c r="Z450" s="118">
        <f t="shared" si="112"/>
        <v>112777.9388</v>
      </c>
      <c r="AA450" s="118">
        <f t="shared" si="113"/>
        <v>112777.9388</v>
      </c>
      <c r="AB450" s="118">
        <f t="shared" si="114"/>
        <v>112777.9388</v>
      </c>
    </row>
    <row r="451" spans="1:28" x14ac:dyDescent="0.25">
      <c r="A451" s="193" t="s">
        <v>277</v>
      </c>
      <c r="B451" s="51" t="s">
        <v>52</v>
      </c>
      <c r="C451" s="51" t="s">
        <v>15</v>
      </c>
      <c r="D451" s="51" t="s">
        <v>175</v>
      </c>
      <c r="E451" s="51" t="s">
        <v>250</v>
      </c>
      <c r="F451" s="52">
        <v>156.5</v>
      </c>
      <c r="G451" s="53">
        <v>954040.40099999995</v>
      </c>
      <c r="H451" s="52">
        <v>111</v>
      </c>
      <c r="I451" s="53">
        <v>674257.75</v>
      </c>
      <c r="J451" s="121">
        <v>4060331018</v>
      </c>
      <c r="K451" s="52">
        <f t="shared" si="117"/>
        <v>111</v>
      </c>
      <c r="L451" s="52">
        <f t="shared" ref="L451:L514" si="119">IF(H451=0,0,T451)</f>
        <v>184.5</v>
      </c>
      <c r="M451" s="52">
        <f t="shared" ref="M451:M514" si="120">SUMIF($J$2:$J$814,J451,$T$2:$T$815)</f>
        <v>184.5</v>
      </c>
      <c r="N451" s="52">
        <f t="shared" si="118"/>
        <v>111</v>
      </c>
      <c r="O451" s="52">
        <f t="shared" ref="O451:O514" si="121">IF(J451=J450,O450-Q450,M451)</f>
        <v>184.5</v>
      </c>
      <c r="P451" s="52">
        <f t="shared" ref="P451:P514" si="122">IF(J451=J450,P450-K450,N451)</f>
        <v>111</v>
      </c>
      <c r="Q451" s="52">
        <f t="shared" ref="Q451:Q514" si="123">IF(P451=0,0,ROUND(K451/P451*O451,0))</f>
        <v>185</v>
      </c>
      <c r="R451" s="52">
        <f t="shared" ref="R451:R514" si="124">IF(AND(H451&lt;F451,Q451&lt;H451),1,0)</f>
        <v>0</v>
      </c>
      <c r="S451" s="52" t="str">
        <f t="shared" ref="S451:S514" si="125">IF(Q451=0," ",IF(Q451&lt;F451,"sim","não"))</f>
        <v>não</v>
      </c>
      <c r="T451" s="52">
        <v>184.5</v>
      </c>
      <c r="U451" s="53">
        <v>1124731.3356000001</v>
      </c>
      <c r="V451" s="53">
        <v>6096.1048000000001</v>
      </c>
      <c r="W451" s="176" t="str">
        <f t="shared" ref="W451:W514" si="126">IF(F451=0,"",IF(H451&gt;Q451,"SIM","NÃO"))</f>
        <v>NÃO</v>
      </c>
      <c r="X451" s="118">
        <f t="shared" ref="X451:X514" si="127">(F451-IF(W451="SIM",Q451,H451))*V451</f>
        <v>277372.7684</v>
      </c>
      <c r="Y451" s="194" t="str">
        <f t="shared" si="116"/>
        <v>NÃO</v>
      </c>
      <c r="Z451" s="118">
        <f t="shared" ref="Z451:Z514" si="128">(F451-IF(W451="SIM",Q451,H451))*IF(Y451="SIM",V451,IF(H451=0,V451,IF((F451-H451)&gt;0,V451,(I451/H451))))</f>
        <v>277372.7684</v>
      </c>
      <c r="AA451" s="118">
        <f t="shared" ref="AA451:AA514" si="129">(F451-H451)*V451</f>
        <v>277372.7684</v>
      </c>
      <c r="AB451" s="118">
        <f t="shared" ref="AB451:AB514" si="130">(F451-H451)*IF(Y451="SIM",V451,IF(H451=0,V451,IF((F451-H451)&gt;0,V451,(I451/H451))))</f>
        <v>277372.7684</v>
      </c>
    </row>
    <row r="452" spans="1:28" x14ac:dyDescent="0.25">
      <c r="A452" s="193" t="s">
        <v>277</v>
      </c>
      <c r="B452" s="51" t="s">
        <v>52</v>
      </c>
      <c r="C452" s="51" t="s">
        <v>65</v>
      </c>
      <c r="D452" s="51" t="s">
        <v>181</v>
      </c>
      <c r="E452" s="51" t="s">
        <v>250</v>
      </c>
      <c r="F452" s="52">
        <v>34</v>
      </c>
      <c r="G452" s="53">
        <v>207267.56340000001</v>
      </c>
      <c r="H452" s="52">
        <v>4</v>
      </c>
      <c r="I452" s="53">
        <v>19468.830000000002</v>
      </c>
      <c r="J452" s="121">
        <v>4060331019</v>
      </c>
      <c r="K452" s="52">
        <f t="shared" si="117"/>
        <v>4</v>
      </c>
      <c r="L452" s="52">
        <f t="shared" si="119"/>
        <v>40</v>
      </c>
      <c r="M452" s="52">
        <f t="shared" si="120"/>
        <v>40</v>
      </c>
      <c r="N452" s="52">
        <f t="shared" si="118"/>
        <v>4</v>
      </c>
      <c r="O452" s="52">
        <f t="shared" si="121"/>
        <v>40</v>
      </c>
      <c r="P452" s="52">
        <f t="shared" si="122"/>
        <v>4</v>
      </c>
      <c r="Q452" s="52">
        <f t="shared" si="123"/>
        <v>40</v>
      </c>
      <c r="R452" s="52">
        <f t="shared" si="124"/>
        <v>0</v>
      </c>
      <c r="S452" s="52" t="str">
        <f t="shared" si="125"/>
        <v>não</v>
      </c>
      <c r="T452" s="52">
        <v>40</v>
      </c>
      <c r="U452" s="53">
        <v>243844.19219999999</v>
      </c>
      <c r="V452" s="53">
        <v>6096.1048000000001</v>
      </c>
      <c r="W452" s="176" t="str">
        <f t="shared" si="126"/>
        <v>NÃO</v>
      </c>
      <c r="X452" s="118">
        <f t="shared" si="127"/>
        <v>182883.144</v>
      </c>
      <c r="Y452" s="194" t="str">
        <f t="shared" si="116"/>
        <v>NÃO</v>
      </c>
      <c r="Z452" s="118">
        <f t="shared" si="128"/>
        <v>182883.144</v>
      </c>
      <c r="AA452" s="118">
        <f t="shared" si="129"/>
        <v>182883.144</v>
      </c>
      <c r="AB452" s="118">
        <f t="shared" si="130"/>
        <v>182883.144</v>
      </c>
    </row>
    <row r="453" spans="1:28" x14ac:dyDescent="0.25">
      <c r="A453" s="193" t="s">
        <v>277</v>
      </c>
      <c r="B453" s="51" t="s">
        <v>52</v>
      </c>
      <c r="C453" s="51" t="s">
        <v>65</v>
      </c>
      <c r="D453" s="51" t="s">
        <v>181</v>
      </c>
      <c r="E453" s="51" t="s">
        <v>252</v>
      </c>
      <c r="F453" s="52">
        <v>0</v>
      </c>
      <c r="G453" s="53">
        <v>0</v>
      </c>
      <c r="H453" s="52">
        <v>1</v>
      </c>
      <c r="I453" s="53">
        <v>7222.28</v>
      </c>
      <c r="J453" s="121">
        <v>4060331019</v>
      </c>
      <c r="K453" s="52">
        <f t="shared" si="117"/>
        <v>0</v>
      </c>
      <c r="L453" s="52">
        <f t="shared" si="119"/>
        <v>0</v>
      </c>
      <c r="M453" s="52">
        <f t="shared" si="120"/>
        <v>40</v>
      </c>
      <c r="N453" s="52">
        <f t="shared" si="118"/>
        <v>4</v>
      </c>
      <c r="O453" s="52">
        <f t="shared" si="121"/>
        <v>0</v>
      </c>
      <c r="P453" s="52">
        <f t="shared" si="122"/>
        <v>0</v>
      </c>
      <c r="Q453" s="52">
        <f t="shared" si="123"/>
        <v>0</v>
      </c>
      <c r="R453" s="52">
        <f t="shared" si="124"/>
        <v>0</v>
      </c>
      <c r="S453" s="52" t="str">
        <f t="shared" si="125"/>
        <v xml:space="preserve"> </v>
      </c>
      <c r="T453" s="52">
        <v>0</v>
      </c>
      <c r="U453" s="53">
        <v>0</v>
      </c>
      <c r="V453" s="53">
        <v>5611.0918000000001</v>
      </c>
      <c r="W453" s="176" t="str">
        <f t="shared" si="126"/>
        <v/>
      </c>
      <c r="X453" s="118">
        <f t="shared" si="127"/>
        <v>-5611.0918000000001</v>
      </c>
      <c r="Y453" s="194" t="str">
        <f t="shared" si="116"/>
        <v>SIM</v>
      </c>
      <c r="Z453" s="118">
        <f t="shared" si="128"/>
        <v>-5611.0918000000001</v>
      </c>
      <c r="AA453" s="118">
        <f t="shared" si="129"/>
        <v>-5611.0918000000001</v>
      </c>
      <c r="AB453" s="118">
        <f t="shared" si="130"/>
        <v>-5611.0918000000001</v>
      </c>
    </row>
    <row r="454" spans="1:28" x14ac:dyDescent="0.25">
      <c r="A454" s="193" t="s">
        <v>277</v>
      </c>
      <c r="B454" s="51" t="s">
        <v>52</v>
      </c>
      <c r="C454" s="51" t="s">
        <v>15</v>
      </c>
      <c r="D454" s="51" t="s">
        <v>176</v>
      </c>
      <c r="E454" s="51" t="s">
        <v>250</v>
      </c>
      <c r="F454" s="52">
        <v>23</v>
      </c>
      <c r="G454" s="53">
        <v>140210.41020000001</v>
      </c>
      <c r="H454" s="52">
        <v>9</v>
      </c>
      <c r="I454" s="53">
        <v>51242.31</v>
      </c>
      <c r="J454" s="121">
        <v>4060331020</v>
      </c>
      <c r="K454" s="52">
        <f t="shared" si="117"/>
        <v>9</v>
      </c>
      <c r="L454" s="52">
        <f t="shared" si="119"/>
        <v>27</v>
      </c>
      <c r="M454" s="52">
        <f t="shared" si="120"/>
        <v>27</v>
      </c>
      <c r="N454" s="52">
        <f t="shared" si="118"/>
        <v>9</v>
      </c>
      <c r="O454" s="52">
        <f t="shared" si="121"/>
        <v>27</v>
      </c>
      <c r="P454" s="52">
        <f t="shared" si="122"/>
        <v>9</v>
      </c>
      <c r="Q454" s="52">
        <f t="shared" si="123"/>
        <v>27</v>
      </c>
      <c r="R454" s="52">
        <f t="shared" si="124"/>
        <v>0</v>
      </c>
      <c r="S454" s="52" t="str">
        <f t="shared" si="125"/>
        <v>não</v>
      </c>
      <c r="T454" s="52">
        <v>27</v>
      </c>
      <c r="U454" s="53">
        <v>164594.8296</v>
      </c>
      <c r="V454" s="53">
        <v>6096.1048000000001</v>
      </c>
      <c r="W454" s="176" t="str">
        <f t="shared" si="126"/>
        <v>NÃO</v>
      </c>
      <c r="X454" s="118">
        <f t="shared" si="127"/>
        <v>85345.467199999999</v>
      </c>
      <c r="Y454" s="194" t="str">
        <f t="shared" si="116"/>
        <v>NÃO</v>
      </c>
      <c r="Z454" s="118">
        <f t="shared" si="128"/>
        <v>85345.467199999999</v>
      </c>
      <c r="AA454" s="118">
        <f t="shared" si="129"/>
        <v>85345.467199999999</v>
      </c>
      <c r="AB454" s="118">
        <f t="shared" si="130"/>
        <v>85345.467199999999</v>
      </c>
    </row>
    <row r="455" spans="1:28" x14ac:dyDescent="0.25">
      <c r="A455" s="193" t="s">
        <v>277</v>
      </c>
      <c r="B455" s="51" t="s">
        <v>52</v>
      </c>
      <c r="C455" s="51" t="s">
        <v>15</v>
      </c>
      <c r="D455" s="51" t="s">
        <v>177</v>
      </c>
      <c r="E455" s="51" t="s">
        <v>250</v>
      </c>
      <c r="F455" s="52">
        <v>43</v>
      </c>
      <c r="G455" s="53">
        <v>262132.50659999999</v>
      </c>
      <c r="H455" s="52">
        <v>28</v>
      </c>
      <c r="I455" s="53">
        <v>172823.53</v>
      </c>
      <c r="J455" s="121">
        <v>4060331021</v>
      </c>
      <c r="K455" s="52">
        <f t="shared" si="117"/>
        <v>28</v>
      </c>
      <c r="L455" s="52">
        <f t="shared" si="119"/>
        <v>50.499999999999993</v>
      </c>
      <c r="M455" s="52">
        <f t="shared" si="120"/>
        <v>50.499999999999993</v>
      </c>
      <c r="N455" s="52">
        <f t="shared" si="118"/>
        <v>28</v>
      </c>
      <c r="O455" s="52">
        <f t="shared" si="121"/>
        <v>50.499999999999993</v>
      </c>
      <c r="P455" s="52">
        <f t="shared" si="122"/>
        <v>28</v>
      </c>
      <c r="Q455" s="52">
        <f t="shared" si="123"/>
        <v>51</v>
      </c>
      <c r="R455" s="52">
        <f t="shared" si="124"/>
        <v>0</v>
      </c>
      <c r="S455" s="52" t="str">
        <f t="shared" si="125"/>
        <v>não</v>
      </c>
      <c r="T455" s="52">
        <v>50.499999999999993</v>
      </c>
      <c r="U455" s="53">
        <v>307853.29259999999</v>
      </c>
      <c r="V455" s="53">
        <v>6096.1048000000001</v>
      </c>
      <c r="W455" s="176" t="str">
        <f t="shared" si="126"/>
        <v>NÃO</v>
      </c>
      <c r="X455" s="118">
        <f t="shared" si="127"/>
        <v>91441.572</v>
      </c>
      <c r="Y455" s="194" t="str">
        <f t="shared" si="116"/>
        <v>SIM</v>
      </c>
      <c r="Z455" s="118">
        <f t="shared" si="128"/>
        <v>91441.572</v>
      </c>
      <c r="AA455" s="118">
        <f t="shared" si="129"/>
        <v>91441.572</v>
      </c>
      <c r="AB455" s="118">
        <f t="shared" si="130"/>
        <v>91441.572</v>
      </c>
    </row>
    <row r="456" spans="1:28" x14ac:dyDescent="0.25">
      <c r="A456" s="193" t="s">
        <v>277</v>
      </c>
      <c r="B456" s="51" t="s">
        <v>52</v>
      </c>
      <c r="C456" s="51" t="s">
        <v>15</v>
      </c>
      <c r="D456" s="51" t="s">
        <v>177</v>
      </c>
      <c r="E456" s="51" t="s">
        <v>253</v>
      </c>
      <c r="F456" s="52">
        <v>0</v>
      </c>
      <c r="G456" s="53">
        <v>0</v>
      </c>
      <c r="H456" s="52">
        <v>1</v>
      </c>
      <c r="I456" s="53">
        <v>8245.94</v>
      </c>
      <c r="J456" s="121">
        <v>4060331021</v>
      </c>
      <c r="K456" s="52">
        <f t="shared" si="117"/>
        <v>0</v>
      </c>
      <c r="L456" s="52">
        <f t="shared" si="119"/>
        <v>0</v>
      </c>
      <c r="M456" s="52">
        <f t="shared" si="120"/>
        <v>50.499999999999993</v>
      </c>
      <c r="N456" s="52">
        <f t="shared" si="118"/>
        <v>28</v>
      </c>
      <c r="O456" s="52">
        <f t="shared" si="121"/>
        <v>-0.50000000000000711</v>
      </c>
      <c r="P456" s="52">
        <f t="shared" si="122"/>
        <v>0</v>
      </c>
      <c r="Q456" s="52">
        <f t="shared" si="123"/>
        <v>0</v>
      </c>
      <c r="R456" s="52">
        <f t="shared" si="124"/>
        <v>0</v>
      </c>
      <c r="S456" s="52" t="str">
        <f t="shared" si="125"/>
        <v xml:space="preserve"> </v>
      </c>
      <c r="T456" s="52">
        <v>0</v>
      </c>
      <c r="U456" s="53">
        <v>0</v>
      </c>
      <c r="V456" s="53">
        <v>6769.0249999999996</v>
      </c>
      <c r="W456" s="176" t="str">
        <f t="shared" si="126"/>
        <v/>
      </c>
      <c r="X456" s="118">
        <f t="shared" si="127"/>
        <v>-6769.0249999999996</v>
      </c>
      <c r="Y456" s="194" t="str">
        <f t="shared" si="116"/>
        <v>SIM</v>
      </c>
      <c r="Z456" s="118">
        <f t="shared" si="128"/>
        <v>-6769.0249999999996</v>
      </c>
      <c r="AA456" s="118">
        <f t="shared" si="129"/>
        <v>-6769.0249999999996</v>
      </c>
      <c r="AB456" s="118">
        <f t="shared" si="130"/>
        <v>-6769.0249999999996</v>
      </c>
    </row>
    <row r="457" spans="1:28" x14ac:dyDescent="0.25">
      <c r="A457" s="193" t="s">
        <v>277</v>
      </c>
      <c r="B457" s="51" t="s">
        <v>52</v>
      </c>
      <c r="C457" s="51" t="s">
        <v>15</v>
      </c>
      <c r="D457" s="51" t="s">
        <v>178</v>
      </c>
      <c r="E457" s="51" t="s">
        <v>250</v>
      </c>
      <c r="F457" s="52">
        <v>32.5</v>
      </c>
      <c r="G457" s="53">
        <v>198123.4062</v>
      </c>
      <c r="H457" s="52">
        <v>21</v>
      </c>
      <c r="I457" s="53">
        <v>121083.5</v>
      </c>
      <c r="J457" s="121">
        <v>4060331022</v>
      </c>
      <c r="K457" s="52">
        <f t="shared" si="117"/>
        <v>21</v>
      </c>
      <c r="L457" s="52">
        <f t="shared" si="119"/>
        <v>38.5</v>
      </c>
      <c r="M457" s="52">
        <f t="shared" si="120"/>
        <v>38.5</v>
      </c>
      <c r="N457" s="52">
        <f t="shared" si="118"/>
        <v>21</v>
      </c>
      <c r="O457" s="52">
        <f t="shared" si="121"/>
        <v>38.5</v>
      </c>
      <c r="P457" s="52">
        <f t="shared" si="122"/>
        <v>21</v>
      </c>
      <c r="Q457" s="52">
        <f t="shared" si="123"/>
        <v>39</v>
      </c>
      <c r="R457" s="52">
        <f t="shared" si="124"/>
        <v>0</v>
      </c>
      <c r="S457" s="52" t="str">
        <f t="shared" si="125"/>
        <v>não</v>
      </c>
      <c r="T457" s="52">
        <v>38.5</v>
      </c>
      <c r="U457" s="53">
        <v>234700.035</v>
      </c>
      <c r="V457" s="53">
        <v>6096.1048000000001</v>
      </c>
      <c r="W457" s="176" t="str">
        <f t="shared" si="126"/>
        <v>NÃO</v>
      </c>
      <c r="X457" s="118">
        <f t="shared" si="127"/>
        <v>70105.205199999997</v>
      </c>
      <c r="Y457" s="194" t="str">
        <f t="shared" si="116"/>
        <v>NÃO</v>
      </c>
      <c r="Z457" s="118">
        <f t="shared" si="128"/>
        <v>70105.205199999997</v>
      </c>
      <c r="AA457" s="118">
        <f t="shared" si="129"/>
        <v>70105.205199999997</v>
      </c>
      <c r="AB457" s="118">
        <f t="shared" si="130"/>
        <v>70105.205199999997</v>
      </c>
    </row>
    <row r="458" spans="1:28" x14ac:dyDescent="0.25">
      <c r="A458" s="193" t="s">
        <v>277</v>
      </c>
      <c r="B458" s="51" t="s">
        <v>52</v>
      </c>
      <c r="C458" s="51" t="s">
        <v>15</v>
      </c>
      <c r="D458" s="51" t="s">
        <v>178</v>
      </c>
      <c r="E458" s="51" t="s">
        <v>251</v>
      </c>
      <c r="F458" s="52">
        <v>0</v>
      </c>
      <c r="G458" s="53">
        <v>0</v>
      </c>
      <c r="H458" s="52">
        <v>1</v>
      </c>
      <c r="I458" s="53">
        <v>5625.06</v>
      </c>
      <c r="J458" s="121">
        <v>4060331022</v>
      </c>
      <c r="K458" s="52">
        <f t="shared" si="117"/>
        <v>0</v>
      </c>
      <c r="L458" s="52">
        <f t="shared" si="119"/>
        <v>0</v>
      </c>
      <c r="M458" s="52">
        <f t="shared" si="120"/>
        <v>38.5</v>
      </c>
      <c r="N458" s="52">
        <f t="shared" si="118"/>
        <v>21</v>
      </c>
      <c r="O458" s="52">
        <f t="shared" si="121"/>
        <v>-0.5</v>
      </c>
      <c r="P458" s="52">
        <f t="shared" si="122"/>
        <v>0</v>
      </c>
      <c r="Q458" s="52">
        <f t="shared" si="123"/>
        <v>0</v>
      </c>
      <c r="R458" s="52">
        <f t="shared" si="124"/>
        <v>0</v>
      </c>
      <c r="S458" s="52" t="str">
        <f t="shared" si="125"/>
        <v xml:space="preserve"> </v>
      </c>
      <c r="T458" s="52">
        <v>0</v>
      </c>
      <c r="U458" s="53">
        <v>0</v>
      </c>
      <c r="V458" s="53">
        <v>6047.5261</v>
      </c>
      <c r="W458" s="176" t="str">
        <f t="shared" si="126"/>
        <v/>
      </c>
      <c r="X458" s="118">
        <f t="shared" si="127"/>
        <v>-6047.5261</v>
      </c>
      <c r="Y458" s="194" t="str">
        <f t="shared" si="116"/>
        <v>NÃO</v>
      </c>
      <c r="Z458" s="118">
        <f t="shared" si="128"/>
        <v>-5625.06</v>
      </c>
      <c r="AA458" s="118">
        <f t="shared" si="129"/>
        <v>-6047.5261</v>
      </c>
      <c r="AB458" s="118">
        <f t="shared" si="130"/>
        <v>-5625.06</v>
      </c>
    </row>
    <row r="459" spans="1:28" x14ac:dyDescent="0.25">
      <c r="A459" s="193" t="s">
        <v>277</v>
      </c>
      <c r="B459" s="51" t="s">
        <v>52</v>
      </c>
      <c r="C459" s="51" t="s">
        <v>15</v>
      </c>
      <c r="D459" s="51" t="s">
        <v>179</v>
      </c>
      <c r="E459" s="51" t="s">
        <v>250</v>
      </c>
      <c r="F459" s="52">
        <v>26.500000000000004</v>
      </c>
      <c r="G459" s="53">
        <v>161546.77739999999</v>
      </c>
      <c r="H459" s="52">
        <v>11</v>
      </c>
      <c r="I459" s="53">
        <v>60177.33</v>
      </c>
      <c r="J459" s="121">
        <v>4060331023</v>
      </c>
      <c r="K459" s="52">
        <f t="shared" si="117"/>
        <v>11</v>
      </c>
      <c r="L459" s="52">
        <f t="shared" si="119"/>
        <v>31.5</v>
      </c>
      <c r="M459" s="52">
        <f t="shared" si="120"/>
        <v>31.5</v>
      </c>
      <c r="N459" s="52">
        <f t="shared" si="118"/>
        <v>11</v>
      </c>
      <c r="O459" s="52">
        <f t="shared" si="121"/>
        <v>31.5</v>
      </c>
      <c r="P459" s="52">
        <f t="shared" si="122"/>
        <v>11</v>
      </c>
      <c r="Q459" s="52">
        <f t="shared" si="123"/>
        <v>32</v>
      </c>
      <c r="R459" s="52">
        <f t="shared" si="124"/>
        <v>0</v>
      </c>
      <c r="S459" s="52" t="str">
        <f t="shared" si="125"/>
        <v>não</v>
      </c>
      <c r="T459" s="52">
        <v>31.5</v>
      </c>
      <c r="U459" s="53">
        <v>192027.30119999999</v>
      </c>
      <c r="V459" s="53">
        <v>6096.1048000000001</v>
      </c>
      <c r="W459" s="176" t="str">
        <f t="shared" si="126"/>
        <v>NÃO</v>
      </c>
      <c r="X459" s="118">
        <f t="shared" si="127"/>
        <v>94489.62440000003</v>
      </c>
      <c r="Y459" s="194" t="str">
        <f t="shared" ref="Y459:Y470" si="131">IF(I459&gt;(H459*V459),"SIM","NÃO")</f>
        <v>NÃO</v>
      </c>
      <c r="Z459" s="118">
        <f t="shared" si="128"/>
        <v>94489.62440000003</v>
      </c>
      <c r="AA459" s="118">
        <f t="shared" si="129"/>
        <v>94489.62440000003</v>
      </c>
      <c r="AB459" s="118">
        <f t="shared" si="130"/>
        <v>94489.62440000003</v>
      </c>
    </row>
    <row r="460" spans="1:28" x14ac:dyDescent="0.25">
      <c r="A460" s="193" t="s">
        <v>277</v>
      </c>
      <c r="B460" s="51" t="s">
        <v>52</v>
      </c>
      <c r="C460" s="51" t="s">
        <v>65</v>
      </c>
      <c r="D460" s="51" t="s">
        <v>182</v>
      </c>
      <c r="E460" s="51" t="s">
        <v>250</v>
      </c>
      <c r="F460" s="52">
        <v>0</v>
      </c>
      <c r="G460" s="53">
        <v>0</v>
      </c>
      <c r="H460" s="52">
        <v>6</v>
      </c>
      <c r="I460" s="53">
        <v>34157.83</v>
      </c>
      <c r="J460" s="121">
        <v>4060331024</v>
      </c>
      <c r="K460" s="52">
        <f t="shared" si="117"/>
        <v>0</v>
      </c>
      <c r="L460" s="52">
        <f t="shared" si="119"/>
        <v>0</v>
      </c>
      <c r="M460" s="52">
        <f t="shared" si="120"/>
        <v>97.999999999999986</v>
      </c>
      <c r="N460" s="52">
        <f t="shared" si="118"/>
        <v>73</v>
      </c>
      <c r="O460" s="52">
        <f t="shared" si="121"/>
        <v>97.999999999999986</v>
      </c>
      <c r="P460" s="52">
        <f t="shared" si="122"/>
        <v>73</v>
      </c>
      <c r="Q460" s="52">
        <f t="shared" si="123"/>
        <v>0</v>
      </c>
      <c r="R460" s="52">
        <f t="shared" si="124"/>
        <v>0</v>
      </c>
      <c r="S460" s="52" t="str">
        <f t="shared" si="125"/>
        <v xml:space="preserve"> </v>
      </c>
      <c r="T460" s="52">
        <v>0</v>
      </c>
      <c r="U460" s="53">
        <v>0</v>
      </c>
      <c r="V460" s="53">
        <v>6096.1048000000001</v>
      </c>
      <c r="W460" s="176" t="str">
        <f t="shared" si="126"/>
        <v/>
      </c>
      <c r="X460" s="118">
        <f t="shared" si="127"/>
        <v>-36576.628799999999</v>
      </c>
      <c r="Y460" s="194" t="str">
        <f t="shared" si="131"/>
        <v>NÃO</v>
      </c>
      <c r="Z460" s="118">
        <f t="shared" si="128"/>
        <v>-34157.83</v>
      </c>
      <c r="AA460" s="118">
        <f t="shared" si="129"/>
        <v>-36576.628799999999</v>
      </c>
      <c r="AB460" s="118">
        <f t="shared" si="130"/>
        <v>-34157.83</v>
      </c>
    </row>
    <row r="461" spans="1:28" x14ac:dyDescent="0.25">
      <c r="A461" s="193" t="s">
        <v>277</v>
      </c>
      <c r="B461" s="51" t="s">
        <v>52</v>
      </c>
      <c r="C461" s="51" t="s">
        <v>65</v>
      </c>
      <c r="D461" s="51" t="s">
        <v>182</v>
      </c>
      <c r="E461" s="51" t="s">
        <v>252</v>
      </c>
      <c r="F461" s="52">
        <v>83</v>
      </c>
      <c r="G461" s="53">
        <v>465720.61920000002</v>
      </c>
      <c r="H461" s="52">
        <v>73</v>
      </c>
      <c r="I461" s="53">
        <v>399803.98</v>
      </c>
      <c r="J461" s="121">
        <v>4060331024</v>
      </c>
      <c r="K461" s="52">
        <f t="shared" si="117"/>
        <v>73</v>
      </c>
      <c r="L461" s="52">
        <f t="shared" si="119"/>
        <v>97.999999999999986</v>
      </c>
      <c r="M461" s="52">
        <f t="shared" si="120"/>
        <v>97.999999999999986</v>
      </c>
      <c r="N461" s="52">
        <f t="shared" si="118"/>
        <v>73</v>
      </c>
      <c r="O461" s="52">
        <f t="shared" si="121"/>
        <v>97.999999999999986</v>
      </c>
      <c r="P461" s="52">
        <f t="shared" si="122"/>
        <v>73</v>
      </c>
      <c r="Q461" s="52">
        <f t="shared" si="123"/>
        <v>98</v>
      </c>
      <c r="R461" s="52">
        <f t="shared" si="124"/>
        <v>0</v>
      </c>
      <c r="S461" s="52" t="str">
        <f t="shared" si="125"/>
        <v>não</v>
      </c>
      <c r="T461" s="52">
        <v>97.999999999999986</v>
      </c>
      <c r="U461" s="53">
        <v>549886.99620000005</v>
      </c>
      <c r="V461" s="53">
        <v>5611.0918000000001</v>
      </c>
      <c r="W461" s="176" t="str">
        <f t="shared" si="126"/>
        <v>NÃO</v>
      </c>
      <c r="X461" s="118">
        <f t="shared" si="127"/>
        <v>56110.918000000005</v>
      </c>
      <c r="Y461" s="194" t="str">
        <f t="shared" si="131"/>
        <v>NÃO</v>
      </c>
      <c r="Z461" s="118">
        <f t="shared" si="128"/>
        <v>56110.918000000005</v>
      </c>
      <c r="AA461" s="118">
        <f t="shared" si="129"/>
        <v>56110.918000000005</v>
      </c>
      <c r="AB461" s="118">
        <f t="shared" si="130"/>
        <v>56110.918000000005</v>
      </c>
    </row>
    <row r="462" spans="1:28" x14ac:dyDescent="0.25">
      <c r="A462" s="193" t="s">
        <v>277</v>
      </c>
      <c r="B462" s="51" t="s">
        <v>52</v>
      </c>
      <c r="C462" s="51" t="s">
        <v>65</v>
      </c>
      <c r="D462" s="51" t="s">
        <v>182</v>
      </c>
      <c r="E462" s="51" t="s">
        <v>256</v>
      </c>
      <c r="F462" s="52">
        <v>0</v>
      </c>
      <c r="G462" s="53">
        <v>0</v>
      </c>
      <c r="H462" s="52">
        <v>1</v>
      </c>
      <c r="I462" s="53">
        <v>4598.6000000000004</v>
      </c>
      <c r="J462" s="121">
        <v>4060331024</v>
      </c>
      <c r="K462" s="52">
        <f t="shared" si="117"/>
        <v>0</v>
      </c>
      <c r="L462" s="52">
        <f t="shared" si="119"/>
        <v>0</v>
      </c>
      <c r="M462" s="52">
        <f t="shared" si="120"/>
        <v>97.999999999999986</v>
      </c>
      <c r="N462" s="52">
        <f t="shared" si="118"/>
        <v>73</v>
      </c>
      <c r="O462" s="52">
        <f t="shared" si="121"/>
        <v>-1.4210854715202004E-14</v>
      </c>
      <c r="P462" s="52">
        <f t="shared" si="122"/>
        <v>0</v>
      </c>
      <c r="Q462" s="52">
        <f t="shared" si="123"/>
        <v>0</v>
      </c>
      <c r="R462" s="52">
        <f t="shared" si="124"/>
        <v>0</v>
      </c>
      <c r="S462" s="52" t="str">
        <f t="shared" si="125"/>
        <v xml:space="preserve"> </v>
      </c>
      <c r="T462" s="52">
        <v>0</v>
      </c>
      <c r="U462" s="53">
        <v>0</v>
      </c>
      <c r="V462" s="53">
        <v>5611.0918000000001</v>
      </c>
      <c r="W462" s="176" t="str">
        <f t="shared" si="126"/>
        <v/>
      </c>
      <c r="X462" s="118">
        <f t="shared" si="127"/>
        <v>-5611.0918000000001</v>
      </c>
      <c r="Y462" s="194" t="str">
        <f t="shared" si="131"/>
        <v>NÃO</v>
      </c>
      <c r="Z462" s="118">
        <f t="shared" si="128"/>
        <v>-4598.6000000000004</v>
      </c>
      <c r="AA462" s="118">
        <f t="shared" si="129"/>
        <v>-5611.0918000000001</v>
      </c>
      <c r="AB462" s="118">
        <f t="shared" si="130"/>
        <v>-4598.6000000000004</v>
      </c>
    </row>
    <row r="463" spans="1:28" x14ac:dyDescent="0.25">
      <c r="A463" s="193" t="s">
        <v>277</v>
      </c>
      <c r="B463" s="51" t="s">
        <v>52</v>
      </c>
      <c r="C463" s="51" t="s">
        <v>15</v>
      </c>
      <c r="D463" s="51" t="s">
        <v>180</v>
      </c>
      <c r="E463" s="51" t="s">
        <v>250</v>
      </c>
      <c r="F463" s="52">
        <v>53.000000000000007</v>
      </c>
      <c r="G463" s="53">
        <v>323093.55420000001</v>
      </c>
      <c r="H463" s="52">
        <v>49</v>
      </c>
      <c r="I463" s="53">
        <v>295201.52</v>
      </c>
      <c r="J463" s="121">
        <v>4060331025</v>
      </c>
      <c r="K463" s="52">
        <f t="shared" si="117"/>
        <v>49</v>
      </c>
      <c r="L463" s="52">
        <f t="shared" si="119"/>
        <v>62.000000000000007</v>
      </c>
      <c r="M463" s="52">
        <f t="shared" si="120"/>
        <v>62.000000000000007</v>
      </c>
      <c r="N463" s="52">
        <f t="shared" si="118"/>
        <v>49</v>
      </c>
      <c r="O463" s="52">
        <f t="shared" si="121"/>
        <v>62.000000000000007</v>
      </c>
      <c r="P463" s="52">
        <f t="shared" si="122"/>
        <v>49</v>
      </c>
      <c r="Q463" s="52">
        <f t="shared" si="123"/>
        <v>62</v>
      </c>
      <c r="R463" s="52">
        <f t="shared" si="124"/>
        <v>0</v>
      </c>
      <c r="S463" s="52" t="str">
        <f t="shared" si="125"/>
        <v>não</v>
      </c>
      <c r="T463" s="52">
        <v>62.000000000000007</v>
      </c>
      <c r="U463" s="53">
        <v>377958.49739999999</v>
      </c>
      <c r="V463" s="53">
        <v>6096.1048000000001</v>
      </c>
      <c r="W463" s="176" t="str">
        <f t="shared" si="126"/>
        <v>NÃO</v>
      </c>
      <c r="X463" s="118">
        <f t="shared" si="127"/>
        <v>24384.419200000044</v>
      </c>
      <c r="Y463" s="194" t="str">
        <f t="shared" si="131"/>
        <v>NÃO</v>
      </c>
      <c r="Z463" s="118">
        <f t="shared" si="128"/>
        <v>24384.419200000044</v>
      </c>
      <c r="AA463" s="118">
        <f t="shared" si="129"/>
        <v>24384.419200000044</v>
      </c>
      <c r="AB463" s="118">
        <f t="shared" si="130"/>
        <v>24384.419200000044</v>
      </c>
    </row>
    <row r="464" spans="1:28" x14ac:dyDescent="0.25">
      <c r="A464" s="193" t="s">
        <v>277</v>
      </c>
      <c r="B464" s="51" t="s">
        <v>52</v>
      </c>
      <c r="C464" s="51" t="s">
        <v>15</v>
      </c>
      <c r="D464" s="51" t="s">
        <v>180</v>
      </c>
      <c r="E464" s="51" t="s">
        <v>252</v>
      </c>
      <c r="F464" s="52">
        <v>0</v>
      </c>
      <c r="G464" s="53">
        <v>0</v>
      </c>
      <c r="H464" s="52">
        <v>2</v>
      </c>
      <c r="I464" s="53">
        <v>9764.7000000000007</v>
      </c>
      <c r="J464" s="121">
        <v>4060331025</v>
      </c>
      <c r="K464" s="52">
        <f t="shared" si="117"/>
        <v>0</v>
      </c>
      <c r="L464" s="52">
        <f t="shared" si="119"/>
        <v>0</v>
      </c>
      <c r="M464" s="52">
        <f t="shared" si="120"/>
        <v>62.000000000000007</v>
      </c>
      <c r="N464" s="52">
        <f t="shared" si="118"/>
        <v>49</v>
      </c>
      <c r="O464" s="52">
        <f t="shared" si="121"/>
        <v>7.1054273576010019E-15</v>
      </c>
      <c r="P464" s="52">
        <f t="shared" si="122"/>
        <v>0</v>
      </c>
      <c r="Q464" s="52">
        <f t="shared" si="123"/>
        <v>0</v>
      </c>
      <c r="R464" s="52">
        <f t="shared" si="124"/>
        <v>0</v>
      </c>
      <c r="S464" s="52" t="str">
        <f t="shared" si="125"/>
        <v xml:space="preserve"> </v>
      </c>
      <c r="T464" s="52">
        <v>0</v>
      </c>
      <c r="U464" s="53">
        <v>0</v>
      </c>
      <c r="V464" s="53">
        <v>5611.0918000000001</v>
      </c>
      <c r="W464" s="176" t="str">
        <f t="shared" si="126"/>
        <v/>
      </c>
      <c r="X464" s="118">
        <f t="shared" si="127"/>
        <v>-11222.1836</v>
      </c>
      <c r="Y464" s="194" t="str">
        <f t="shared" si="131"/>
        <v>NÃO</v>
      </c>
      <c r="Z464" s="118">
        <f t="shared" si="128"/>
        <v>-9764.7000000000007</v>
      </c>
      <c r="AA464" s="118">
        <f t="shared" si="129"/>
        <v>-11222.1836</v>
      </c>
      <c r="AB464" s="118">
        <f t="shared" si="130"/>
        <v>-9764.7000000000007</v>
      </c>
    </row>
    <row r="465" spans="1:28" x14ac:dyDescent="0.25">
      <c r="A465" s="193" t="s">
        <v>277</v>
      </c>
      <c r="B465" s="51" t="s">
        <v>67</v>
      </c>
      <c r="C465" s="51" t="s">
        <v>67</v>
      </c>
      <c r="D465" s="51" t="s">
        <v>186</v>
      </c>
      <c r="E465" s="51" t="s">
        <v>250</v>
      </c>
      <c r="F465" s="52">
        <v>34</v>
      </c>
      <c r="G465" s="53">
        <v>207267.56340000001</v>
      </c>
      <c r="H465" s="52">
        <v>8</v>
      </c>
      <c r="I465" s="53">
        <v>48318.879999999997</v>
      </c>
      <c r="J465" s="121">
        <v>4060331026</v>
      </c>
      <c r="K465" s="52">
        <f t="shared" si="117"/>
        <v>8</v>
      </c>
      <c r="L465" s="52">
        <f t="shared" si="119"/>
        <v>40</v>
      </c>
      <c r="M465" s="52">
        <f t="shared" si="120"/>
        <v>40</v>
      </c>
      <c r="N465" s="52">
        <f t="shared" si="118"/>
        <v>8</v>
      </c>
      <c r="O465" s="52">
        <f t="shared" si="121"/>
        <v>40</v>
      </c>
      <c r="P465" s="52">
        <f t="shared" si="122"/>
        <v>8</v>
      </c>
      <c r="Q465" s="52">
        <f t="shared" si="123"/>
        <v>40</v>
      </c>
      <c r="R465" s="52">
        <f t="shared" si="124"/>
        <v>0</v>
      </c>
      <c r="S465" s="52" t="str">
        <f t="shared" si="125"/>
        <v>não</v>
      </c>
      <c r="T465" s="52">
        <v>40</v>
      </c>
      <c r="U465" s="53">
        <v>243844.19219999999</v>
      </c>
      <c r="V465" s="53">
        <v>6096.1048000000001</v>
      </c>
      <c r="W465" s="176" t="str">
        <f t="shared" si="126"/>
        <v>NÃO</v>
      </c>
      <c r="X465" s="118">
        <f t="shared" si="127"/>
        <v>158498.7248</v>
      </c>
      <c r="Y465" s="194" t="str">
        <f t="shared" si="131"/>
        <v>NÃO</v>
      </c>
      <c r="Z465" s="118">
        <f t="shared" si="128"/>
        <v>158498.7248</v>
      </c>
      <c r="AA465" s="118">
        <f t="shared" si="129"/>
        <v>158498.7248</v>
      </c>
      <c r="AB465" s="118">
        <f t="shared" si="130"/>
        <v>158498.7248</v>
      </c>
    </row>
    <row r="466" spans="1:28" x14ac:dyDescent="0.25">
      <c r="A466" s="193" t="s">
        <v>277</v>
      </c>
      <c r="B466" s="51" t="s">
        <v>67</v>
      </c>
      <c r="C466" s="51" t="s">
        <v>67</v>
      </c>
      <c r="D466" s="51" t="s">
        <v>186</v>
      </c>
      <c r="E466" s="51" t="s">
        <v>261</v>
      </c>
      <c r="F466" s="52">
        <v>0</v>
      </c>
      <c r="G466" s="53">
        <v>0</v>
      </c>
      <c r="H466" s="52">
        <v>1</v>
      </c>
      <c r="I466" s="53">
        <v>5253.26</v>
      </c>
      <c r="J466" s="121">
        <v>4060331026</v>
      </c>
      <c r="K466" s="52">
        <f t="shared" si="117"/>
        <v>0</v>
      </c>
      <c r="L466" s="52">
        <f t="shared" si="119"/>
        <v>0</v>
      </c>
      <c r="M466" s="52">
        <f t="shared" si="120"/>
        <v>40</v>
      </c>
      <c r="N466" s="52">
        <f t="shared" si="118"/>
        <v>8</v>
      </c>
      <c r="O466" s="52">
        <f t="shared" si="121"/>
        <v>0</v>
      </c>
      <c r="P466" s="52">
        <f t="shared" si="122"/>
        <v>0</v>
      </c>
      <c r="Q466" s="52">
        <f t="shared" si="123"/>
        <v>0</v>
      </c>
      <c r="R466" s="52">
        <f t="shared" si="124"/>
        <v>0</v>
      </c>
      <c r="S466" s="52" t="str">
        <f t="shared" si="125"/>
        <v xml:space="preserve"> </v>
      </c>
      <c r="T466" s="52">
        <v>0</v>
      </c>
      <c r="U466" s="53">
        <v>0</v>
      </c>
      <c r="V466" s="53">
        <v>5828.0763999999999</v>
      </c>
      <c r="W466" s="176" t="str">
        <f t="shared" si="126"/>
        <v/>
      </c>
      <c r="X466" s="118">
        <f t="shared" si="127"/>
        <v>-5828.0763999999999</v>
      </c>
      <c r="Y466" s="194" t="str">
        <f t="shared" si="131"/>
        <v>NÃO</v>
      </c>
      <c r="Z466" s="118">
        <f t="shared" si="128"/>
        <v>-5253.26</v>
      </c>
      <c r="AA466" s="118">
        <f t="shared" si="129"/>
        <v>-5828.0763999999999</v>
      </c>
      <c r="AB466" s="118">
        <f t="shared" si="130"/>
        <v>-5253.26</v>
      </c>
    </row>
    <row r="467" spans="1:28" ht="30" x14ac:dyDescent="0.25">
      <c r="A467" s="193" t="s">
        <v>277</v>
      </c>
      <c r="B467" s="51" t="s">
        <v>67</v>
      </c>
      <c r="C467" s="51" t="s">
        <v>67</v>
      </c>
      <c r="D467" s="51" t="s">
        <v>187</v>
      </c>
      <c r="E467" s="51" t="s">
        <v>250</v>
      </c>
      <c r="F467" s="52">
        <v>23.5</v>
      </c>
      <c r="G467" s="53">
        <v>143258.46299999999</v>
      </c>
      <c r="H467" s="52">
        <v>4</v>
      </c>
      <c r="I467" s="53">
        <v>22478.19</v>
      </c>
      <c r="J467" s="121">
        <v>4060331027</v>
      </c>
      <c r="K467" s="52">
        <f t="shared" si="117"/>
        <v>4</v>
      </c>
      <c r="L467" s="52">
        <f t="shared" si="119"/>
        <v>28.000000000000004</v>
      </c>
      <c r="M467" s="52">
        <f t="shared" si="120"/>
        <v>28.000000000000004</v>
      </c>
      <c r="N467" s="52">
        <f t="shared" si="118"/>
        <v>4</v>
      </c>
      <c r="O467" s="52">
        <f t="shared" si="121"/>
        <v>28.000000000000004</v>
      </c>
      <c r="P467" s="52">
        <f t="shared" si="122"/>
        <v>4</v>
      </c>
      <c r="Q467" s="52">
        <f t="shared" si="123"/>
        <v>28</v>
      </c>
      <c r="R467" s="52">
        <f t="shared" si="124"/>
        <v>0</v>
      </c>
      <c r="S467" s="52" t="str">
        <f t="shared" si="125"/>
        <v>não</v>
      </c>
      <c r="T467" s="52">
        <v>28.000000000000004</v>
      </c>
      <c r="U467" s="53">
        <v>170690.93460000001</v>
      </c>
      <c r="V467" s="53">
        <v>6096.1048000000001</v>
      </c>
      <c r="W467" s="176" t="str">
        <f t="shared" si="126"/>
        <v>NÃO</v>
      </c>
      <c r="X467" s="118">
        <f t="shared" si="127"/>
        <v>118874.0436</v>
      </c>
      <c r="Y467" s="194" t="str">
        <f t="shared" si="131"/>
        <v>NÃO</v>
      </c>
      <c r="Z467" s="118">
        <f t="shared" si="128"/>
        <v>118874.0436</v>
      </c>
      <c r="AA467" s="118">
        <f t="shared" si="129"/>
        <v>118874.0436</v>
      </c>
      <c r="AB467" s="118">
        <f t="shared" si="130"/>
        <v>118874.0436</v>
      </c>
    </row>
    <row r="468" spans="1:28" ht="30" x14ac:dyDescent="0.25">
      <c r="A468" s="193" t="s">
        <v>277</v>
      </c>
      <c r="B468" s="51" t="s">
        <v>67</v>
      </c>
      <c r="C468" s="51" t="s">
        <v>67</v>
      </c>
      <c r="D468" s="51" t="s">
        <v>187</v>
      </c>
      <c r="E468" s="51" t="s">
        <v>257</v>
      </c>
      <c r="F468" s="52">
        <v>0</v>
      </c>
      <c r="G468" s="53">
        <v>0</v>
      </c>
      <c r="H468" s="52">
        <v>1</v>
      </c>
      <c r="I468" s="53">
        <v>5808.54</v>
      </c>
      <c r="J468" s="121">
        <v>4060331027</v>
      </c>
      <c r="K468" s="52">
        <f t="shared" si="117"/>
        <v>0</v>
      </c>
      <c r="L468" s="52">
        <f t="shared" si="119"/>
        <v>0</v>
      </c>
      <c r="M468" s="52">
        <f t="shared" si="120"/>
        <v>28.000000000000004</v>
      </c>
      <c r="N468" s="52">
        <f t="shared" si="118"/>
        <v>4</v>
      </c>
      <c r="O468" s="52">
        <f t="shared" si="121"/>
        <v>3.5527136788005009E-15</v>
      </c>
      <c r="P468" s="52">
        <f t="shared" si="122"/>
        <v>0</v>
      </c>
      <c r="Q468" s="52">
        <f t="shared" si="123"/>
        <v>0</v>
      </c>
      <c r="R468" s="52">
        <f t="shared" si="124"/>
        <v>0</v>
      </c>
      <c r="S468" s="52" t="str">
        <f t="shared" si="125"/>
        <v xml:space="preserve"> </v>
      </c>
      <c r="T468" s="52">
        <v>0</v>
      </c>
      <c r="U468" s="53">
        <v>0</v>
      </c>
      <c r="V468" s="53">
        <v>6585.8294999999998</v>
      </c>
      <c r="W468" s="176" t="str">
        <f t="shared" si="126"/>
        <v/>
      </c>
      <c r="X468" s="118">
        <f t="shared" si="127"/>
        <v>-6585.8294999999998</v>
      </c>
      <c r="Y468" s="194" t="str">
        <f t="shared" si="131"/>
        <v>NÃO</v>
      </c>
      <c r="Z468" s="118">
        <f t="shared" si="128"/>
        <v>-5808.54</v>
      </c>
      <c r="AA468" s="118">
        <f t="shared" si="129"/>
        <v>-6585.8294999999998</v>
      </c>
      <c r="AB468" s="118">
        <f t="shared" si="130"/>
        <v>-5808.54</v>
      </c>
    </row>
    <row r="469" spans="1:28" x14ac:dyDescent="0.25">
      <c r="A469" s="193" t="s">
        <v>277</v>
      </c>
      <c r="B469" s="51" t="s">
        <v>72</v>
      </c>
      <c r="C469" s="51" t="s">
        <v>73</v>
      </c>
      <c r="D469" s="51" t="s">
        <v>218</v>
      </c>
      <c r="E469" s="51" t="s">
        <v>250</v>
      </c>
      <c r="F469" s="52">
        <v>7.9999999999999991</v>
      </c>
      <c r="G469" s="53">
        <v>48768.838199999998</v>
      </c>
      <c r="H469" s="52">
        <v>10</v>
      </c>
      <c r="I469" s="53">
        <v>59845.33</v>
      </c>
      <c r="J469" s="121">
        <v>4060331028</v>
      </c>
      <c r="K469" s="52">
        <f t="shared" si="117"/>
        <v>10</v>
      </c>
      <c r="L469" s="52">
        <f t="shared" si="119"/>
        <v>9.5</v>
      </c>
      <c r="M469" s="52">
        <f t="shared" si="120"/>
        <v>23</v>
      </c>
      <c r="N469" s="52">
        <f t="shared" si="118"/>
        <v>12</v>
      </c>
      <c r="O469" s="52">
        <f t="shared" si="121"/>
        <v>23</v>
      </c>
      <c r="P469" s="52">
        <f t="shared" si="122"/>
        <v>12</v>
      </c>
      <c r="Q469" s="52">
        <f t="shared" si="123"/>
        <v>19</v>
      </c>
      <c r="R469" s="52">
        <f t="shared" si="124"/>
        <v>0</v>
      </c>
      <c r="S469" s="52" t="str">
        <f t="shared" si="125"/>
        <v>não</v>
      </c>
      <c r="T469" s="52">
        <v>9.5</v>
      </c>
      <c r="U469" s="53">
        <v>57912.9954</v>
      </c>
      <c r="V469" s="53">
        <v>6096.1048000000001</v>
      </c>
      <c r="W469" s="176" t="str">
        <f t="shared" si="126"/>
        <v>NÃO</v>
      </c>
      <c r="X469" s="118">
        <f t="shared" si="127"/>
        <v>-12192.209600000006</v>
      </c>
      <c r="Y469" s="194" t="str">
        <f t="shared" si="131"/>
        <v>NÃO</v>
      </c>
      <c r="Z469" s="118">
        <f t="shared" si="128"/>
        <v>-11969.066000000006</v>
      </c>
      <c r="AA469" s="118">
        <f t="shared" si="129"/>
        <v>-12192.209600000006</v>
      </c>
      <c r="AB469" s="118">
        <f t="shared" si="130"/>
        <v>-11969.066000000006</v>
      </c>
    </row>
    <row r="470" spans="1:28" x14ac:dyDescent="0.25">
      <c r="A470" s="193" t="s">
        <v>277</v>
      </c>
      <c r="B470" s="51" t="s">
        <v>72</v>
      </c>
      <c r="C470" s="51" t="s">
        <v>73</v>
      </c>
      <c r="D470" s="51" t="s">
        <v>218</v>
      </c>
      <c r="E470" s="51" t="s">
        <v>263</v>
      </c>
      <c r="F470" s="52">
        <v>7.9999999999999991</v>
      </c>
      <c r="G470" s="53">
        <v>55765.538999999997</v>
      </c>
      <c r="H470" s="52">
        <v>2</v>
      </c>
      <c r="I470" s="53">
        <v>14213.35</v>
      </c>
      <c r="J470" s="121">
        <v>4060331028</v>
      </c>
      <c r="K470" s="52">
        <f t="shared" si="117"/>
        <v>2</v>
      </c>
      <c r="L470" s="52">
        <f t="shared" si="119"/>
        <v>9.5</v>
      </c>
      <c r="M470" s="52">
        <f t="shared" si="120"/>
        <v>23</v>
      </c>
      <c r="N470" s="52">
        <f t="shared" si="118"/>
        <v>12</v>
      </c>
      <c r="O470" s="52">
        <f t="shared" si="121"/>
        <v>4</v>
      </c>
      <c r="P470" s="52">
        <f t="shared" si="122"/>
        <v>2</v>
      </c>
      <c r="Q470" s="52">
        <f t="shared" si="123"/>
        <v>4</v>
      </c>
      <c r="R470" s="52">
        <f t="shared" si="124"/>
        <v>0</v>
      </c>
      <c r="S470" s="52" t="str">
        <f t="shared" si="125"/>
        <v>sim</v>
      </c>
      <c r="T470" s="52">
        <v>9.5</v>
      </c>
      <c r="U470" s="53">
        <v>66221.577600000004</v>
      </c>
      <c r="V470" s="53">
        <v>6970.6923999999999</v>
      </c>
      <c r="W470" s="176" t="str">
        <f t="shared" si="126"/>
        <v>NÃO</v>
      </c>
      <c r="X470" s="118">
        <f t="shared" si="127"/>
        <v>41824.154399999992</v>
      </c>
      <c r="Y470" s="194" t="str">
        <f t="shared" si="131"/>
        <v>SIM</v>
      </c>
      <c r="Z470" s="118">
        <f t="shared" si="128"/>
        <v>41824.154399999992</v>
      </c>
      <c r="AA470" s="118">
        <f t="shared" si="129"/>
        <v>41824.154399999992</v>
      </c>
      <c r="AB470" s="118">
        <f t="shared" si="130"/>
        <v>41824.154399999992</v>
      </c>
    </row>
    <row r="471" spans="1:28" x14ac:dyDescent="0.25">
      <c r="A471" s="193" t="s">
        <v>277</v>
      </c>
      <c r="B471" s="51" t="s">
        <v>72</v>
      </c>
      <c r="C471" s="51" t="s">
        <v>73</v>
      </c>
      <c r="D471" s="51" t="s">
        <v>218</v>
      </c>
      <c r="E471" s="51" t="s">
        <v>267</v>
      </c>
      <c r="F471" s="52">
        <v>3.5000000000000004</v>
      </c>
      <c r="G471" s="53">
        <v>21229.5792</v>
      </c>
      <c r="H471" s="52">
        <v>0</v>
      </c>
      <c r="I471" s="53">
        <v>0</v>
      </c>
      <c r="J471" s="121">
        <v>4060331028</v>
      </c>
      <c r="K471" s="52">
        <f t="shared" si="117"/>
        <v>0</v>
      </c>
      <c r="L471" s="52">
        <f t="shared" si="119"/>
        <v>0</v>
      </c>
      <c r="M471" s="52">
        <f t="shared" si="120"/>
        <v>23</v>
      </c>
      <c r="N471" s="52">
        <f t="shared" si="118"/>
        <v>12</v>
      </c>
      <c r="O471" s="52">
        <f t="shared" si="121"/>
        <v>0</v>
      </c>
      <c r="P471" s="52">
        <f t="shared" si="122"/>
        <v>0</v>
      </c>
      <c r="Q471" s="52">
        <f t="shared" si="123"/>
        <v>0</v>
      </c>
      <c r="R471" s="52">
        <f t="shared" si="124"/>
        <v>0</v>
      </c>
      <c r="S471" s="52" t="str">
        <f t="shared" si="125"/>
        <v xml:space="preserve"> </v>
      </c>
      <c r="T471" s="52">
        <v>3.9999999999999996</v>
      </c>
      <c r="U471" s="53">
        <v>24262.376400000001</v>
      </c>
      <c r="V471" s="53">
        <v>6065.5941000000003</v>
      </c>
      <c r="W471" s="176" t="str">
        <f t="shared" si="126"/>
        <v>NÃO</v>
      </c>
      <c r="X471" s="118">
        <f t="shared" si="127"/>
        <v>21229.579350000004</v>
      </c>
      <c r="Y471" s="194"/>
      <c r="Z471" s="118">
        <f t="shared" si="128"/>
        <v>21229.579350000004</v>
      </c>
      <c r="AA471" s="118">
        <f t="shared" si="129"/>
        <v>21229.579350000004</v>
      </c>
      <c r="AB471" s="118">
        <f t="shared" si="130"/>
        <v>21229.579350000004</v>
      </c>
    </row>
    <row r="472" spans="1:28" ht="30" x14ac:dyDescent="0.25">
      <c r="A472" s="193" t="s">
        <v>277</v>
      </c>
      <c r="B472" s="51" t="s">
        <v>72</v>
      </c>
      <c r="C472" s="51" t="s">
        <v>73</v>
      </c>
      <c r="D472" s="51" t="s">
        <v>218</v>
      </c>
      <c r="E472" s="51" t="s">
        <v>264</v>
      </c>
      <c r="F472" s="52">
        <v>0</v>
      </c>
      <c r="G472" s="53">
        <v>0</v>
      </c>
      <c r="H472" s="52">
        <v>5</v>
      </c>
      <c r="I472" s="53">
        <v>32152.14</v>
      </c>
      <c r="J472" s="121">
        <v>4060331028</v>
      </c>
      <c r="K472" s="52">
        <f t="shared" si="117"/>
        <v>0</v>
      </c>
      <c r="L472" s="52">
        <f t="shared" si="119"/>
        <v>0</v>
      </c>
      <c r="M472" s="52">
        <f t="shared" si="120"/>
        <v>23</v>
      </c>
      <c r="N472" s="52">
        <f t="shared" si="118"/>
        <v>12</v>
      </c>
      <c r="O472" s="52">
        <f t="shared" si="121"/>
        <v>0</v>
      </c>
      <c r="P472" s="52">
        <f t="shared" si="122"/>
        <v>0</v>
      </c>
      <c r="Q472" s="52">
        <f t="shared" si="123"/>
        <v>0</v>
      </c>
      <c r="R472" s="52">
        <f t="shared" si="124"/>
        <v>0</v>
      </c>
      <c r="S472" s="52" t="str">
        <f t="shared" si="125"/>
        <v xml:space="preserve"> </v>
      </c>
      <c r="T472" s="52">
        <v>0</v>
      </c>
      <c r="U472" s="53">
        <v>0</v>
      </c>
      <c r="V472" s="53">
        <v>5611.0918000000001</v>
      </c>
      <c r="W472" s="176" t="str">
        <f t="shared" si="126"/>
        <v/>
      </c>
      <c r="X472" s="118">
        <f t="shared" si="127"/>
        <v>-28055.459000000003</v>
      </c>
      <c r="Y472" s="194" t="str">
        <f>IF(I472&gt;(H472*V472),"SIM","NÃO")</f>
        <v>SIM</v>
      </c>
      <c r="Z472" s="118">
        <f t="shared" si="128"/>
        <v>-28055.459000000003</v>
      </c>
      <c r="AA472" s="118">
        <f t="shared" si="129"/>
        <v>-28055.459000000003</v>
      </c>
      <c r="AB472" s="118">
        <f t="shared" si="130"/>
        <v>-28055.459000000003</v>
      </c>
    </row>
    <row r="473" spans="1:28" ht="30" x14ac:dyDescent="0.25">
      <c r="A473" s="193" t="s">
        <v>277</v>
      </c>
      <c r="B473" s="51" t="s">
        <v>72</v>
      </c>
      <c r="C473" s="51" t="s">
        <v>73</v>
      </c>
      <c r="D473" s="51" t="s">
        <v>219</v>
      </c>
      <c r="E473" s="51" t="s">
        <v>250</v>
      </c>
      <c r="F473" s="52">
        <v>17</v>
      </c>
      <c r="G473" s="53">
        <v>103633.78140000001</v>
      </c>
      <c r="H473" s="52">
        <v>22</v>
      </c>
      <c r="I473" s="53">
        <v>105099.14</v>
      </c>
      <c r="J473" s="121">
        <v>4060331029</v>
      </c>
      <c r="K473" s="52">
        <f t="shared" si="117"/>
        <v>22</v>
      </c>
      <c r="L473" s="52">
        <f t="shared" si="119"/>
        <v>20</v>
      </c>
      <c r="M473" s="52">
        <f t="shared" si="120"/>
        <v>99</v>
      </c>
      <c r="N473" s="52">
        <f t="shared" si="118"/>
        <v>56</v>
      </c>
      <c r="O473" s="52">
        <f t="shared" si="121"/>
        <v>99</v>
      </c>
      <c r="P473" s="52">
        <f t="shared" si="122"/>
        <v>56</v>
      </c>
      <c r="Q473" s="52">
        <f t="shared" si="123"/>
        <v>39</v>
      </c>
      <c r="R473" s="52">
        <f t="shared" si="124"/>
        <v>0</v>
      </c>
      <c r="S473" s="52" t="str">
        <f t="shared" si="125"/>
        <v>não</v>
      </c>
      <c r="T473" s="52">
        <v>20</v>
      </c>
      <c r="U473" s="53">
        <v>121922.0958</v>
      </c>
      <c r="V473" s="53">
        <v>6096.1048000000001</v>
      </c>
      <c r="W473" s="176" t="str">
        <f t="shared" si="126"/>
        <v>NÃO</v>
      </c>
      <c r="X473" s="118">
        <f t="shared" si="127"/>
        <v>-30480.524000000001</v>
      </c>
      <c r="Y473" s="194" t="str">
        <f>IF(I473&gt;(H473*V473),"SIM","NÃO")</f>
        <v>NÃO</v>
      </c>
      <c r="Z473" s="118">
        <f t="shared" si="128"/>
        <v>-23886.168181818179</v>
      </c>
      <c r="AA473" s="118">
        <f t="shared" si="129"/>
        <v>-30480.524000000001</v>
      </c>
      <c r="AB473" s="118">
        <f t="shared" si="130"/>
        <v>-23886.168181818179</v>
      </c>
    </row>
    <row r="474" spans="1:28" ht="30" x14ac:dyDescent="0.25">
      <c r="A474" s="193" t="s">
        <v>277</v>
      </c>
      <c r="B474" s="51" t="s">
        <v>72</v>
      </c>
      <c r="C474" s="51" t="s">
        <v>73</v>
      </c>
      <c r="D474" s="51" t="s">
        <v>219</v>
      </c>
      <c r="E474" s="51" t="s">
        <v>263</v>
      </c>
      <c r="F474" s="52">
        <v>50.000000000000007</v>
      </c>
      <c r="G474" s="53">
        <v>348534.61979999999</v>
      </c>
      <c r="H474" s="52">
        <v>34</v>
      </c>
      <c r="I474" s="53">
        <v>211854.47</v>
      </c>
      <c r="J474" s="121">
        <v>4060331029</v>
      </c>
      <c r="K474" s="52">
        <f t="shared" si="117"/>
        <v>34</v>
      </c>
      <c r="L474" s="52">
        <f t="shared" si="119"/>
        <v>59.000000000000007</v>
      </c>
      <c r="M474" s="52">
        <f t="shared" si="120"/>
        <v>99</v>
      </c>
      <c r="N474" s="52">
        <f t="shared" si="118"/>
        <v>56</v>
      </c>
      <c r="O474" s="52">
        <f t="shared" si="121"/>
        <v>60</v>
      </c>
      <c r="P474" s="52">
        <f t="shared" si="122"/>
        <v>34</v>
      </c>
      <c r="Q474" s="52">
        <f t="shared" si="123"/>
        <v>60</v>
      </c>
      <c r="R474" s="52">
        <f t="shared" si="124"/>
        <v>0</v>
      </c>
      <c r="S474" s="52" t="str">
        <f t="shared" si="125"/>
        <v>não</v>
      </c>
      <c r="T474" s="52">
        <v>59.000000000000007</v>
      </c>
      <c r="U474" s="53">
        <v>411270.85139999999</v>
      </c>
      <c r="V474" s="53">
        <v>6970.6923999999999</v>
      </c>
      <c r="W474" s="176" t="str">
        <f t="shared" si="126"/>
        <v>NÃO</v>
      </c>
      <c r="X474" s="118">
        <f t="shared" si="127"/>
        <v>111531.07840000004</v>
      </c>
      <c r="Y474" s="194" t="str">
        <f>IF(I474&gt;(H474*V474),"SIM","NÃO")</f>
        <v>NÃO</v>
      </c>
      <c r="Z474" s="118">
        <f t="shared" si="128"/>
        <v>111531.07840000004</v>
      </c>
      <c r="AA474" s="118">
        <f t="shared" si="129"/>
        <v>111531.07840000004</v>
      </c>
      <c r="AB474" s="118">
        <f t="shared" si="130"/>
        <v>111531.07840000004</v>
      </c>
    </row>
    <row r="475" spans="1:28" ht="30" x14ac:dyDescent="0.25">
      <c r="A475" s="193" t="s">
        <v>277</v>
      </c>
      <c r="B475" s="51" t="s">
        <v>72</v>
      </c>
      <c r="C475" s="51" t="s">
        <v>73</v>
      </c>
      <c r="D475" s="51" t="s">
        <v>219</v>
      </c>
      <c r="E475" s="51" t="s">
        <v>267</v>
      </c>
      <c r="F475" s="52">
        <v>17</v>
      </c>
      <c r="G475" s="53">
        <v>103115.09940000001</v>
      </c>
      <c r="H475" s="52">
        <v>0</v>
      </c>
      <c r="I475" s="53">
        <v>0</v>
      </c>
      <c r="J475" s="121">
        <v>4060331029</v>
      </c>
      <c r="K475" s="52">
        <f t="shared" si="117"/>
        <v>0</v>
      </c>
      <c r="L475" s="52">
        <f t="shared" si="119"/>
        <v>0</v>
      </c>
      <c r="M475" s="52">
        <f t="shared" si="120"/>
        <v>99</v>
      </c>
      <c r="N475" s="52">
        <f t="shared" si="118"/>
        <v>56</v>
      </c>
      <c r="O475" s="52">
        <f t="shared" si="121"/>
        <v>0</v>
      </c>
      <c r="P475" s="52">
        <f t="shared" si="122"/>
        <v>0</v>
      </c>
      <c r="Q475" s="52">
        <f t="shared" si="123"/>
        <v>0</v>
      </c>
      <c r="R475" s="52">
        <f t="shared" si="124"/>
        <v>0</v>
      </c>
      <c r="S475" s="52" t="str">
        <f t="shared" si="125"/>
        <v xml:space="preserve"> </v>
      </c>
      <c r="T475" s="52">
        <v>20</v>
      </c>
      <c r="U475" s="53">
        <v>121311.882</v>
      </c>
      <c r="V475" s="53">
        <v>6065.5941000000003</v>
      </c>
      <c r="W475" s="176" t="str">
        <f t="shared" si="126"/>
        <v>NÃO</v>
      </c>
      <c r="X475" s="118">
        <f t="shared" si="127"/>
        <v>103115.09970000001</v>
      </c>
      <c r="Y475" s="194"/>
      <c r="Z475" s="118">
        <f t="shared" si="128"/>
        <v>103115.09970000001</v>
      </c>
      <c r="AA475" s="118">
        <f t="shared" si="129"/>
        <v>103115.09970000001</v>
      </c>
      <c r="AB475" s="118">
        <f t="shared" si="130"/>
        <v>103115.09970000001</v>
      </c>
    </row>
    <row r="476" spans="1:28" ht="30" x14ac:dyDescent="0.25">
      <c r="A476" s="193" t="s">
        <v>277</v>
      </c>
      <c r="B476" s="51" t="s">
        <v>72</v>
      </c>
      <c r="C476" s="51" t="s">
        <v>73</v>
      </c>
      <c r="D476" s="51" t="s">
        <v>219</v>
      </c>
      <c r="E476" s="51" t="s">
        <v>264</v>
      </c>
      <c r="F476" s="52">
        <v>0</v>
      </c>
      <c r="G476" s="53">
        <v>0</v>
      </c>
      <c r="H476" s="52">
        <v>5</v>
      </c>
      <c r="I476" s="53">
        <v>28636.52</v>
      </c>
      <c r="J476" s="121">
        <v>4060331029</v>
      </c>
      <c r="K476" s="52">
        <f t="shared" si="117"/>
        <v>0</v>
      </c>
      <c r="L476" s="52">
        <f t="shared" si="119"/>
        <v>0</v>
      </c>
      <c r="M476" s="52">
        <f t="shared" si="120"/>
        <v>99</v>
      </c>
      <c r="N476" s="52">
        <f t="shared" si="118"/>
        <v>56</v>
      </c>
      <c r="O476" s="52">
        <f t="shared" si="121"/>
        <v>0</v>
      </c>
      <c r="P476" s="52">
        <f t="shared" si="122"/>
        <v>0</v>
      </c>
      <c r="Q476" s="52">
        <f t="shared" si="123"/>
        <v>0</v>
      </c>
      <c r="R476" s="52">
        <f t="shared" si="124"/>
        <v>0</v>
      </c>
      <c r="S476" s="52" t="str">
        <f t="shared" si="125"/>
        <v xml:space="preserve"> </v>
      </c>
      <c r="T476" s="52">
        <v>0</v>
      </c>
      <c r="U476" s="53">
        <v>0</v>
      </c>
      <c r="V476" s="53">
        <v>5611.0918000000001</v>
      </c>
      <c r="W476" s="176" t="str">
        <f t="shared" si="126"/>
        <v/>
      </c>
      <c r="X476" s="118">
        <f t="shared" si="127"/>
        <v>-28055.459000000003</v>
      </c>
      <c r="Y476" s="194" t="str">
        <f t="shared" ref="Y476:Y482" si="132">IF(I476&gt;(H476*V476),"SIM","NÃO")</f>
        <v>SIM</v>
      </c>
      <c r="Z476" s="118">
        <f t="shared" si="128"/>
        <v>-28055.459000000003</v>
      </c>
      <c r="AA476" s="118">
        <f t="shared" si="129"/>
        <v>-28055.459000000003</v>
      </c>
      <c r="AB476" s="118">
        <f t="shared" si="130"/>
        <v>-28055.459000000003</v>
      </c>
    </row>
    <row r="477" spans="1:28" x14ac:dyDescent="0.25">
      <c r="A477" s="193" t="s">
        <v>277</v>
      </c>
      <c r="B477" s="51" t="s">
        <v>72</v>
      </c>
      <c r="C477" s="51" t="s">
        <v>73</v>
      </c>
      <c r="D477" s="51" t="s">
        <v>220</v>
      </c>
      <c r="E477" s="51" t="s">
        <v>250</v>
      </c>
      <c r="F477" s="52">
        <v>0</v>
      </c>
      <c r="G477" s="53">
        <v>0</v>
      </c>
      <c r="H477" s="52">
        <v>3</v>
      </c>
      <c r="I477" s="53">
        <v>17830.669999999998</v>
      </c>
      <c r="J477" s="121">
        <v>4060331030</v>
      </c>
      <c r="K477" s="52">
        <f t="shared" si="117"/>
        <v>0</v>
      </c>
      <c r="L477" s="52">
        <f t="shared" si="119"/>
        <v>0</v>
      </c>
      <c r="M477" s="52">
        <f t="shared" si="120"/>
        <v>29.5</v>
      </c>
      <c r="N477" s="52">
        <f t="shared" si="118"/>
        <v>26</v>
      </c>
      <c r="O477" s="52">
        <f t="shared" si="121"/>
        <v>29.5</v>
      </c>
      <c r="P477" s="52">
        <f t="shared" si="122"/>
        <v>26</v>
      </c>
      <c r="Q477" s="52">
        <f t="shared" si="123"/>
        <v>0</v>
      </c>
      <c r="R477" s="52">
        <f t="shared" si="124"/>
        <v>0</v>
      </c>
      <c r="S477" s="52" t="str">
        <f t="shared" si="125"/>
        <v xml:space="preserve"> </v>
      </c>
      <c r="T477" s="52">
        <v>0</v>
      </c>
      <c r="U477" s="53">
        <v>0</v>
      </c>
      <c r="V477" s="53">
        <v>6096.1048000000001</v>
      </c>
      <c r="W477" s="176" t="str">
        <f t="shared" si="126"/>
        <v/>
      </c>
      <c r="X477" s="118">
        <f t="shared" si="127"/>
        <v>-18288.314399999999</v>
      </c>
      <c r="Y477" s="194" t="str">
        <f t="shared" si="132"/>
        <v>NÃO</v>
      </c>
      <c r="Z477" s="118">
        <f t="shared" si="128"/>
        <v>-17830.669999999998</v>
      </c>
      <c r="AA477" s="118">
        <f t="shared" si="129"/>
        <v>-18288.314399999999</v>
      </c>
      <c r="AB477" s="118">
        <f t="shared" si="130"/>
        <v>-17830.669999999998</v>
      </c>
    </row>
    <row r="478" spans="1:28" x14ac:dyDescent="0.25">
      <c r="A478" s="193" t="s">
        <v>277</v>
      </c>
      <c r="B478" s="51" t="s">
        <v>72</v>
      </c>
      <c r="C478" s="51" t="s">
        <v>73</v>
      </c>
      <c r="D478" s="51" t="s">
        <v>220</v>
      </c>
      <c r="E478" s="51" t="s">
        <v>263</v>
      </c>
      <c r="F478" s="52">
        <v>15.500000000000002</v>
      </c>
      <c r="G478" s="53">
        <v>108045.732</v>
      </c>
      <c r="H478" s="52">
        <v>1</v>
      </c>
      <c r="I478" s="53">
        <v>4718.28</v>
      </c>
      <c r="J478" s="121">
        <v>4060331030</v>
      </c>
      <c r="K478" s="52">
        <f t="shared" si="117"/>
        <v>1</v>
      </c>
      <c r="L478" s="52">
        <f t="shared" si="119"/>
        <v>18</v>
      </c>
      <c r="M478" s="52">
        <f t="shared" si="120"/>
        <v>29.5</v>
      </c>
      <c r="N478" s="52">
        <f t="shared" si="118"/>
        <v>26</v>
      </c>
      <c r="O478" s="52">
        <f t="shared" si="121"/>
        <v>29.5</v>
      </c>
      <c r="P478" s="52">
        <f t="shared" si="122"/>
        <v>26</v>
      </c>
      <c r="Q478" s="52">
        <f t="shared" si="123"/>
        <v>1</v>
      </c>
      <c r="R478" s="52">
        <f t="shared" si="124"/>
        <v>0</v>
      </c>
      <c r="S478" s="52" t="str">
        <f t="shared" si="125"/>
        <v>sim</v>
      </c>
      <c r="T478" s="52">
        <v>18</v>
      </c>
      <c r="U478" s="53">
        <v>125472.4632</v>
      </c>
      <c r="V478" s="53">
        <v>6970.6923999999999</v>
      </c>
      <c r="W478" s="176" t="str">
        <f t="shared" si="126"/>
        <v>NÃO</v>
      </c>
      <c r="X478" s="118">
        <f t="shared" si="127"/>
        <v>101075.03980000001</v>
      </c>
      <c r="Y478" s="194" t="str">
        <f t="shared" si="132"/>
        <v>NÃO</v>
      </c>
      <c r="Z478" s="118">
        <f t="shared" si="128"/>
        <v>101075.03980000001</v>
      </c>
      <c r="AA478" s="118">
        <f t="shared" si="129"/>
        <v>101075.03980000001</v>
      </c>
      <c r="AB478" s="118">
        <f t="shared" si="130"/>
        <v>101075.03980000001</v>
      </c>
    </row>
    <row r="479" spans="1:28" x14ac:dyDescent="0.25">
      <c r="A479" s="193" t="s">
        <v>277</v>
      </c>
      <c r="B479" s="51" t="s">
        <v>72</v>
      </c>
      <c r="C479" s="51" t="s">
        <v>73</v>
      </c>
      <c r="D479" s="51" t="s">
        <v>220</v>
      </c>
      <c r="E479" s="51" t="s">
        <v>267</v>
      </c>
      <c r="F479" s="52">
        <v>5</v>
      </c>
      <c r="G479" s="53">
        <v>30327.970799999999</v>
      </c>
      <c r="H479" s="52">
        <v>5</v>
      </c>
      <c r="I479" s="53">
        <v>29487.67</v>
      </c>
      <c r="J479" s="121">
        <v>4060331030</v>
      </c>
      <c r="K479" s="52">
        <f t="shared" si="117"/>
        <v>5</v>
      </c>
      <c r="L479" s="52">
        <f t="shared" si="119"/>
        <v>6</v>
      </c>
      <c r="M479" s="52">
        <f t="shared" si="120"/>
        <v>29.5</v>
      </c>
      <c r="N479" s="52">
        <f t="shared" si="118"/>
        <v>26</v>
      </c>
      <c r="O479" s="52">
        <f t="shared" si="121"/>
        <v>28.5</v>
      </c>
      <c r="P479" s="52">
        <f t="shared" si="122"/>
        <v>25</v>
      </c>
      <c r="Q479" s="52">
        <f t="shared" si="123"/>
        <v>6</v>
      </c>
      <c r="R479" s="52">
        <f t="shared" si="124"/>
        <v>0</v>
      </c>
      <c r="S479" s="52" t="str">
        <f t="shared" si="125"/>
        <v>não</v>
      </c>
      <c r="T479" s="52">
        <v>6</v>
      </c>
      <c r="U479" s="53">
        <v>36393.564599999998</v>
      </c>
      <c r="V479" s="53">
        <v>6065.5941000000003</v>
      </c>
      <c r="W479" s="176" t="str">
        <f t="shared" si="126"/>
        <v>NÃO</v>
      </c>
      <c r="X479" s="118">
        <f t="shared" si="127"/>
        <v>0</v>
      </c>
      <c r="Y479" s="194" t="str">
        <f t="shared" si="132"/>
        <v>NÃO</v>
      </c>
      <c r="Z479" s="118">
        <f t="shared" si="128"/>
        <v>0</v>
      </c>
      <c r="AA479" s="118">
        <f t="shared" si="129"/>
        <v>0</v>
      </c>
      <c r="AB479" s="118">
        <f t="shared" si="130"/>
        <v>0</v>
      </c>
    </row>
    <row r="480" spans="1:28" ht="30" x14ac:dyDescent="0.25">
      <c r="A480" s="193" t="s">
        <v>277</v>
      </c>
      <c r="B480" s="51" t="s">
        <v>72</v>
      </c>
      <c r="C480" s="51" t="s">
        <v>73</v>
      </c>
      <c r="D480" s="51" t="s">
        <v>220</v>
      </c>
      <c r="E480" s="51" t="s">
        <v>264</v>
      </c>
      <c r="F480" s="52">
        <v>5</v>
      </c>
      <c r="G480" s="53">
        <v>28055.4588</v>
      </c>
      <c r="H480" s="52">
        <v>20</v>
      </c>
      <c r="I480" s="53">
        <v>114239.99</v>
      </c>
      <c r="J480" s="121">
        <v>4060331030</v>
      </c>
      <c r="K480" s="52">
        <f t="shared" si="117"/>
        <v>20</v>
      </c>
      <c r="L480" s="52">
        <f t="shared" si="119"/>
        <v>5.5</v>
      </c>
      <c r="M480" s="52">
        <f t="shared" si="120"/>
        <v>29.5</v>
      </c>
      <c r="N480" s="52">
        <f t="shared" si="118"/>
        <v>26</v>
      </c>
      <c r="O480" s="52">
        <f t="shared" si="121"/>
        <v>22.5</v>
      </c>
      <c r="P480" s="52">
        <f t="shared" si="122"/>
        <v>20</v>
      </c>
      <c r="Q480" s="52">
        <f t="shared" si="123"/>
        <v>23</v>
      </c>
      <c r="R480" s="52">
        <f t="shared" si="124"/>
        <v>0</v>
      </c>
      <c r="S480" s="52" t="str">
        <f t="shared" si="125"/>
        <v>não</v>
      </c>
      <c r="T480" s="52">
        <v>5.5</v>
      </c>
      <c r="U480" s="53">
        <v>30861.004799999999</v>
      </c>
      <c r="V480" s="53">
        <v>5611.0918000000001</v>
      </c>
      <c r="W480" s="176" t="str">
        <f t="shared" si="126"/>
        <v>NÃO</v>
      </c>
      <c r="X480" s="118">
        <f t="shared" si="127"/>
        <v>-84166.377000000008</v>
      </c>
      <c r="Y480" s="194" t="str">
        <f t="shared" si="132"/>
        <v>SIM</v>
      </c>
      <c r="Z480" s="118">
        <f t="shared" si="128"/>
        <v>-84166.377000000008</v>
      </c>
      <c r="AA480" s="118">
        <f t="shared" si="129"/>
        <v>-84166.377000000008</v>
      </c>
      <c r="AB480" s="118">
        <f t="shared" si="130"/>
        <v>-84166.377000000008</v>
      </c>
    </row>
    <row r="481" spans="1:28" x14ac:dyDescent="0.25">
      <c r="A481" s="193" t="s">
        <v>277</v>
      </c>
      <c r="B481" s="51" t="s">
        <v>72</v>
      </c>
      <c r="C481" s="51" t="s">
        <v>73</v>
      </c>
      <c r="D481" s="51" t="s">
        <v>221</v>
      </c>
      <c r="E481" s="51" t="s">
        <v>250</v>
      </c>
      <c r="F481" s="52">
        <v>4.5</v>
      </c>
      <c r="G481" s="53">
        <v>27432.471600000001</v>
      </c>
      <c r="H481" s="52">
        <v>16</v>
      </c>
      <c r="I481" s="53">
        <v>88301.43</v>
      </c>
      <c r="J481" s="121">
        <v>4060331031</v>
      </c>
      <c r="K481" s="52">
        <f t="shared" si="117"/>
        <v>16</v>
      </c>
      <c r="L481" s="52">
        <f t="shared" si="119"/>
        <v>5.5</v>
      </c>
      <c r="M481" s="52">
        <f t="shared" si="120"/>
        <v>26.5</v>
      </c>
      <c r="N481" s="52">
        <f t="shared" si="118"/>
        <v>22</v>
      </c>
      <c r="O481" s="52">
        <f t="shared" si="121"/>
        <v>26.5</v>
      </c>
      <c r="P481" s="52">
        <f t="shared" si="122"/>
        <v>22</v>
      </c>
      <c r="Q481" s="52">
        <f t="shared" si="123"/>
        <v>19</v>
      </c>
      <c r="R481" s="52">
        <f t="shared" si="124"/>
        <v>0</v>
      </c>
      <c r="S481" s="52" t="str">
        <f t="shared" si="125"/>
        <v>não</v>
      </c>
      <c r="T481" s="52">
        <v>5.5</v>
      </c>
      <c r="U481" s="53">
        <v>33528.5766</v>
      </c>
      <c r="V481" s="53">
        <v>6096.1048000000001</v>
      </c>
      <c r="W481" s="176" t="str">
        <f t="shared" si="126"/>
        <v>NÃO</v>
      </c>
      <c r="X481" s="118">
        <f t="shared" si="127"/>
        <v>-70105.205199999997</v>
      </c>
      <c r="Y481" s="194" t="str">
        <f t="shared" si="132"/>
        <v>NÃO</v>
      </c>
      <c r="Z481" s="118">
        <f t="shared" si="128"/>
        <v>-63466.652812499997</v>
      </c>
      <c r="AA481" s="118">
        <f t="shared" si="129"/>
        <v>-70105.205199999997</v>
      </c>
      <c r="AB481" s="118">
        <f t="shared" si="130"/>
        <v>-63466.652812499997</v>
      </c>
    </row>
    <row r="482" spans="1:28" x14ac:dyDescent="0.25">
      <c r="A482" s="193" t="s">
        <v>277</v>
      </c>
      <c r="B482" s="51" t="s">
        <v>72</v>
      </c>
      <c r="C482" s="51" t="s">
        <v>73</v>
      </c>
      <c r="D482" s="51" t="s">
        <v>221</v>
      </c>
      <c r="E482" s="51" t="s">
        <v>263</v>
      </c>
      <c r="F482" s="52">
        <v>13.5</v>
      </c>
      <c r="G482" s="53">
        <v>94104.347399999999</v>
      </c>
      <c r="H482" s="52">
        <v>6</v>
      </c>
      <c r="I482" s="53">
        <v>38546.239999999998</v>
      </c>
      <c r="J482" s="121">
        <v>4060331031</v>
      </c>
      <c r="K482" s="52">
        <f t="shared" si="117"/>
        <v>6</v>
      </c>
      <c r="L482" s="52">
        <f t="shared" si="119"/>
        <v>15.999999999999998</v>
      </c>
      <c r="M482" s="52">
        <f t="shared" si="120"/>
        <v>26.5</v>
      </c>
      <c r="N482" s="52">
        <f t="shared" si="118"/>
        <v>22</v>
      </c>
      <c r="O482" s="52">
        <f t="shared" si="121"/>
        <v>7.5</v>
      </c>
      <c r="P482" s="52">
        <f t="shared" si="122"/>
        <v>6</v>
      </c>
      <c r="Q482" s="52">
        <f t="shared" si="123"/>
        <v>8</v>
      </c>
      <c r="R482" s="52">
        <f t="shared" si="124"/>
        <v>0</v>
      </c>
      <c r="S482" s="52" t="str">
        <f t="shared" si="125"/>
        <v>sim</v>
      </c>
      <c r="T482" s="52">
        <v>15.999999999999998</v>
      </c>
      <c r="U482" s="53">
        <v>111531.07859999999</v>
      </c>
      <c r="V482" s="53">
        <v>6970.6923999999999</v>
      </c>
      <c r="W482" s="176" t="str">
        <f t="shared" si="126"/>
        <v>NÃO</v>
      </c>
      <c r="X482" s="118">
        <f t="shared" si="127"/>
        <v>52280.192999999999</v>
      </c>
      <c r="Y482" s="194" t="str">
        <f t="shared" si="132"/>
        <v>NÃO</v>
      </c>
      <c r="Z482" s="118">
        <f t="shared" si="128"/>
        <v>52280.192999999999</v>
      </c>
      <c r="AA482" s="118">
        <f t="shared" si="129"/>
        <v>52280.192999999999</v>
      </c>
      <c r="AB482" s="118">
        <f t="shared" si="130"/>
        <v>52280.192999999999</v>
      </c>
    </row>
    <row r="483" spans="1:28" ht="30" x14ac:dyDescent="0.25">
      <c r="A483" s="193" t="s">
        <v>277</v>
      </c>
      <c r="B483" s="51" t="s">
        <v>72</v>
      </c>
      <c r="C483" s="51" t="s">
        <v>73</v>
      </c>
      <c r="D483" s="51" t="s">
        <v>221</v>
      </c>
      <c r="E483" s="51" t="s">
        <v>264</v>
      </c>
      <c r="F483" s="52">
        <v>4.5</v>
      </c>
      <c r="G483" s="53">
        <v>25249.913400000001</v>
      </c>
      <c r="H483" s="52">
        <v>0</v>
      </c>
      <c r="I483" s="53">
        <v>0</v>
      </c>
      <c r="J483" s="121">
        <v>4060331031</v>
      </c>
      <c r="K483" s="52">
        <f t="shared" si="117"/>
        <v>0</v>
      </c>
      <c r="L483" s="52">
        <f t="shared" si="119"/>
        <v>0</v>
      </c>
      <c r="M483" s="52">
        <f t="shared" si="120"/>
        <v>26.5</v>
      </c>
      <c r="N483" s="52">
        <f t="shared" si="118"/>
        <v>22</v>
      </c>
      <c r="O483" s="52">
        <f t="shared" si="121"/>
        <v>-0.5</v>
      </c>
      <c r="P483" s="52">
        <f t="shared" si="122"/>
        <v>0</v>
      </c>
      <c r="Q483" s="52">
        <f t="shared" si="123"/>
        <v>0</v>
      </c>
      <c r="R483" s="52">
        <f t="shared" si="124"/>
        <v>0</v>
      </c>
      <c r="S483" s="52" t="str">
        <f t="shared" si="125"/>
        <v xml:space="preserve"> </v>
      </c>
      <c r="T483" s="52">
        <v>5</v>
      </c>
      <c r="U483" s="53">
        <v>28055.4588</v>
      </c>
      <c r="V483" s="53">
        <v>5611.0918000000001</v>
      </c>
      <c r="W483" s="176" t="str">
        <f t="shared" si="126"/>
        <v>NÃO</v>
      </c>
      <c r="X483" s="118">
        <f t="shared" si="127"/>
        <v>25249.913100000002</v>
      </c>
      <c r="Y483" s="194"/>
      <c r="Z483" s="118">
        <f t="shared" si="128"/>
        <v>25249.913100000002</v>
      </c>
      <c r="AA483" s="118">
        <f t="shared" si="129"/>
        <v>25249.913100000002</v>
      </c>
      <c r="AB483" s="118">
        <f t="shared" si="130"/>
        <v>25249.913100000002</v>
      </c>
    </row>
    <row r="484" spans="1:28" x14ac:dyDescent="0.25">
      <c r="A484" s="193" t="s">
        <v>277</v>
      </c>
      <c r="B484" s="51" t="s">
        <v>72</v>
      </c>
      <c r="C484" s="51" t="s">
        <v>73</v>
      </c>
      <c r="D484" s="51" t="s">
        <v>221</v>
      </c>
      <c r="E484" s="51" t="s">
        <v>256</v>
      </c>
      <c r="F484" s="52">
        <v>0</v>
      </c>
      <c r="G484" s="53">
        <v>0</v>
      </c>
      <c r="H484" s="52">
        <v>1</v>
      </c>
      <c r="I484" s="53">
        <v>5213.32</v>
      </c>
      <c r="J484" s="121">
        <v>4060331031</v>
      </c>
      <c r="K484" s="52">
        <f t="shared" si="117"/>
        <v>0</v>
      </c>
      <c r="L484" s="52">
        <f t="shared" si="119"/>
        <v>0</v>
      </c>
      <c r="M484" s="52">
        <f t="shared" si="120"/>
        <v>26.5</v>
      </c>
      <c r="N484" s="52">
        <f t="shared" si="118"/>
        <v>22</v>
      </c>
      <c r="O484" s="52">
        <f t="shared" si="121"/>
        <v>-0.5</v>
      </c>
      <c r="P484" s="52">
        <f t="shared" si="122"/>
        <v>0</v>
      </c>
      <c r="Q484" s="52">
        <f t="shared" si="123"/>
        <v>0</v>
      </c>
      <c r="R484" s="52">
        <f t="shared" si="124"/>
        <v>0</v>
      </c>
      <c r="S484" s="52" t="str">
        <f t="shared" si="125"/>
        <v xml:space="preserve"> </v>
      </c>
      <c r="T484" s="52">
        <v>0</v>
      </c>
      <c r="U484" s="53">
        <v>0</v>
      </c>
      <c r="V484" s="53">
        <v>5611.0918000000001</v>
      </c>
      <c r="W484" s="176" t="str">
        <f t="shared" si="126"/>
        <v/>
      </c>
      <c r="X484" s="118">
        <f t="shared" si="127"/>
        <v>-5611.0918000000001</v>
      </c>
      <c r="Y484" s="194" t="str">
        <f>IF(I484&gt;(H484*V484),"SIM","NÃO")</f>
        <v>NÃO</v>
      </c>
      <c r="Z484" s="118">
        <f t="shared" si="128"/>
        <v>-5213.32</v>
      </c>
      <c r="AA484" s="118">
        <f t="shared" si="129"/>
        <v>-5611.0918000000001</v>
      </c>
      <c r="AB484" s="118">
        <f t="shared" si="130"/>
        <v>-5213.32</v>
      </c>
    </row>
    <row r="485" spans="1:28" x14ac:dyDescent="0.25">
      <c r="A485" s="193" t="s">
        <v>277</v>
      </c>
      <c r="B485" s="51" t="s">
        <v>72</v>
      </c>
      <c r="C485" s="51" t="s">
        <v>73</v>
      </c>
      <c r="D485" s="51" t="s">
        <v>222</v>
      </c>
      <c r="E485" s="51" t="s">
        <v>250</v>
      </c>
      <c r="F485" s="52">
        <v>7.9999999999999991</v>
      </c>
      <c r="G485" s="53">
        <v>48768.838199999998</v>
      </c>
      <c r="H485" s="52">
        <v>14</v>
      </c>
      <c r="I485" s="53">
        <v>74151.06</v>
      </c>
      <c r="J485" s="121">
        <v>4060331032</v>
      </c>
      <c r="K485" s="52">
        <f t="shared" si="117"/>
        <v>14</v>
      </c>
      <c r="L485" s="52">
        <f t="shared" si="119"/>
        <v>9.5</v>
      </c>
      <c r="M485" s="52">
        <f t="shared" si="120"/>
        <v>45.5</v>
      </c>
      <c r="N485" s="52">
        <f t="shared" si="118"/>
        <v>16</v>
      </c>
      <c r="O485" s="52">
        <f t="shared" si="121"/>
        <v>45.5</v>
      </c>
      <c r="P485" s="52">
        <f t="shared" si="122"/>
        <v>16</v>
      </c>
      <c r="Q485" s="52">
        <f t="shared" si="123"/>
        <v>40</v>
      </c>
      <c r="R485" s="52">
        <f t="shared" si="124"/>
        <v>0</v>
      </c>
      <c r="S485" s="52" t="str">
        <f t="shared" si="125"/>
        <v>não</v>
      </c>
      <c r="T485" s="52">
        <v>9.5</v>
      </c>
      <c r="U485" s="53">
        <v>57912.9954</v>
      </c>
      <c r="V485" s="53">
        <v>6096.1048000000001</v>
      </c>
      <c r="W485" s="176" t="str">
        <f t="shared" si="126"/>
        <v>NÃO</v>
      </c>
      <c r="X485" s="118">
        <f t="shared" si="127"/>
        <v>-36576.628800000006</v>
      </c>
      <c r="Y485" s="194" t="str">
        <f>IF(I485&gt;(H485*V485),"SIM","NÃO")</f>
        <v>NÃO</v>
      </c>
      <c r="Z485" s="118">
        <f t="shared" si="128"/>
        <v>-31779.025714285715</v>
      </c>
      <c r="AA485" s="118">
        <f t="shared" si="129"/>
        <v>-36576.628800000006</v>
      </c>
      <c r="AB485" s="118">
        <f t="shared" si="130"/>
        <v>-31779.025714285715</v>
      </c>
    </row>
    <row r="486" spans="1:28" x14ac:dyDescent="0.25">
      <c r="A486" s="193" t="s">
        <v>277</v>
      </c>
      <c r="B486" s="51" t="s">
        <v>72</v>
      </c>
      <c r="C486" s="51" t="s">
        <v>73</v>
      </c>
      <c r="D486" s="51" t="s">
        <v>222</v>
      </c>
      <c r="E486" s="51" t="s">
        <v>263</v>
      </c>
      <c r="F486" s="52">
        <v>23</v>
      </c>
      <c r="G486" s="53">
        <v>160325.92499999999</v>
      </c>
      <c r="H486" s="52">
        <v>2</v>
      </c>
      <c r="I486" s="53">
        <v>16207.88</v>
      </c>
      <c r="J486" s="121">
        <v>4060331032</v>
      </c>
      <c r="K486" s="52">
        <f t="shared" si="117"/>
        <v>2</v>
      </c>
      <c r="L486" s="52">
        <f t="shared" si="119"/>
        <v>26.500000000000004</v>
      </c>
      <c r="M486" s="52">
        <f t="shared" si="120"/>
        <v>45.5</v>
      </c>
      <c r="N486" s="52">
        <f t="shared" si="118"/>
        <v>16</v>
      </c>
      <c r="O486" s="52">
        <f t="shared" si="121"/>
        <v>5.5</v>
      </c>
      <c r="P486" s="52">
        <f t="shared" si="122"/>
        <v>2</v>
      </c>
      <c r="Q486" s="52">
        <f t="shared" si="123"/>
        <v>6</v>
      </c>
      <c r="R486" s="52">
        <f t="shared" si="124"/>
        <v>0</v>
      </c>
      <c r="S486" s="52" t="str">
        <f t="shared" si="125"/>
        <v>sim</v>
      </c>
      <c r="T486" s="52">
        <v>26.500000000000004</v>
      </c>
      <c r="U486" s="53">
        <v>184723.34880000001</v>
      </c>
      <c r="V486" s="53">
        <v>6970.6923999999999</v>
      </c>
      <c r="W486" s="176" t="str">
        <f t="shared" si="126"/>
        <v>NÃO</v>
      </c>
      <c r="X486" s="118">
        <f t="shared" si="127"/>
        <v>146384.5404</v>
      </c>
      <c r="Y486" s="194" t="str">
        <f>IF(I486&gt;(H486*V486),"SIM","NÃO")</f>
        <v>SIM</v>
      </c>
      <c r="Z486" s="118">
        <f t="shared" si="128"/>
        <v>146384.5404</v>
      </c>
      <c r="AA486" s="118">
        <f t="shared" si="129"/>
        <v>146384.5404</v>
      </c>
      <c r="AB486" s="118">
        <f t="shared" si="130"/>
        <v>146384.5404</v>
      </c>
    </row>
    <row r="487" spans="1:28" ht="30" x14ac:dyDescent="0.25">
      <c r="A487" s="193" t="s">
        <v>277</v>
      </c>
      <c r="B487" s="51" t="s">
        <v>72</v>
      </c>
      <c r="C487" s="51" t="s">
        <v>73</v>
      </c>
      <c r="D487" s="51" t="s">
        <v>222</v>
      </c>
      <c r="E487" s="51" t="s">
        <v>264</v>
      </c>
      <c r="F487" s="52">
        <v>7.9999999999999991</v>
      </c>
      <c r="G487" s="53">
        <v>44888.734199999999</v>
      </c>
      <c r="H487" s="52">
        <v>0</v>
      </c>
      <c r="I487" s="53">
        <v>0</v>
      </c>
      <c r="J487" s="121">
        <v>4060331032</v>
      </c>
      <c r="K487" s="52">
        <f t="shared" si="117"/>
        <v>0</v>
      </c>
      <c r="L487" s="52">
        <f t="shared" si="119"/>
        <v>0</v>
      </c>
      <c r="M487" s="52">
        <f t="shared" si="120"/>
        <v>45.5</v>
      </c>
      <c r="N487" s="52">
        <f t="shared" si="118"/>
        <v>16</v>
      </c>
      <c r="O487" s="52">
        <f t="shared" si="121"/>
        <v>-0.5</v>
      </c>
      <c r="P487" s="52">
        <f t="shared" si="122"/>
        <v>0</v>
      </c>
      <c r="Q487" s="52">
        <f t="shared" si="123"/>
        <v>0</v>
      </c>
      <c r="R487" s="52">
        <f t="shared" si="124"/>
        <v>0</v>
      </c>
      <c r="S487" s="52" t="str">
        <f t="shared" si="125"/>
        <v xml:space="preserve"> </v>
      </c>
      <c r="T487" s="52">
        <v>9.5</v>
      </c>
      <c r="U487" s="53">
        <v>53305.372199999998</v>
      </c>
      <c r="V487" s="53">
        <v>5611.0918000000001</v>
      </c>
      <c r="W487" s="176" t="str">
        <f t="shared" si="126"/>
        <v>NÃO</v>
      </c>
      <c r="X487" s="118">
        <f t="shared" si="127"/>
        <v>44888.734399999994</v>
      </c>
      <c r="Y487" s="194"/>
      <c r="Z487" s="118">
        <f t="shared" si="128"/>
        <v>44888.734399999994</v>
      </c>
      <c r="AA487" s="118">
        <f t="shared" si="129"/>
        <v>44888.734399999994</v>
      </c>
      <c r="AB487" s="118">
        <f t="shared" si="130"/>
        <v>44888.734399999994</v>
      </c>
    </row>
    <row r="488" spans="1:28" ht="30" x14ac:dyDescent="0.25">
      <c r="A488" s="193" t="s">
        <v>277</v>
      </c>
      <c r="B488" s="51" t="s">
        <v>72</v>
      </c>
      <c r="C488" s="51" t="s">
        <v>73</v>
      </c>
      <c r="D488" s="51" t="s">
        <v>223</v>
      </c>
      <c r="E488" s="51" t="s">
        <v>250</v>
      </c>
      <c r="F488" s="52">
        <v>31.000000000000004</v>
      </c>
      <c r="G488" s="53">
        <v>188979.24900000001</v>
      </c>
      <c r="H488" s="52">
        <v>6</v>
      </c>
      <c r="I488" s="53">
        <v>38705.449999999997</v>
      </c>
      <c r="J488" s="121">
        <v>4060331033</v>
      </c>
      <c r="K488" s="52">
        <f t="shared" si="117"/>
        <v>6</v>
      </c>
      <c r="L488" s="52">
        <f t="shared" si="119"/>
        <v>36.5</v>
      </c>
      <c r="M488" s="52">
        <f t="shared" si="120"/>
        <v>46</v>
      </c>
      <c r="N488" s="52">
        <f t="shared" si="118"/>
        <v>17</v>
      </c>
      <c r="O488" s="52">
        <f t="shared" si="121"/>
        <v>46</v>
      </c>
      <c r="P488" s="52">
        <f t="shared" si="122"/>
        <v>17</v>
      </c>
      <c r="Q488" s="52">
        <f t="shared" si="123"/>
        <v>16</v>
      </c>
      <c r="R488" s="52">
        <f t="shared" si="124"/>
        <v>0</v>
      </c>
      <c r="S488" s="52" t="str">
        <f t="shared" si="125"/>
        <v>sim</v>
      </c>
      <c r="T488" s="52">
        <v>36.5</v>
      </c>
      <c r="U488" s="53">
        <v>222507.82500000001</v>
      </c>
      <c r="V488" s="53">
        <v>6096.1048000000001</v>
      </c>
      <c r="W488" s="176" t="str">
        <f t="shared" si="126"/>
        <v>NÃO</v>
      </c>
      <c r="X488" s="118">
        <f t="shared" si="127"/>
        <v>152402.62000000002</v>
      </c>
      <c r="Y488" s="194" t="str">
        <f t="shared" ref="Y488:Y515" si="133">IF(I488&gt;(H488*V488),"SIM","NÃO")</f>
        <v>SIM</v>
      </c>
      <c r="Z488" s="118">
        <f t="shared" si="128"/>
        <v>152402.62000000002</v>
      </c>
      <c r="AA488" s="118">
        <f t="shared" si="129"/>
        <v>152402.62000000002</v>
      </c>
      <c r="AB488" s="118">
        <f t="shared" si="130"/>
        <v>152402.62000000002</v>
      </c>
    </row>
    <row r="489" spans="1:28" ht="30" x14ac:dyDescent="0.25">
      <c r="A489" s="193" t="s">
        <v>277</v>
      </c>
      <c r="B489" s="51" t="s">
        <v>72</v>
      </c>
      <c r="C489" s="51" t="s">
        <v>73</v>
      </c>
      <c r="D489" s="51" t="s">
        <v>223</v>
      </c>
      <c r="E489" s="51" t="s">
        <v>263</v>
      </c>
      <c r="F489" s="52">
        <v>0</v>
      </c>
      <c r="G489" s="53">
        <v>0</v>
      </c>
      <c r="H489" s="52">
        <v>7</v>
      </c>
      <c r="I489" s="53">
        <v>46052.43</v>
      </c>
      <c r="J489" s="121">
        <v>4060331033</v>
      </c>
      <c r="K489" s="52">
        <f t="shared" si="117"/>
        <v>0</v>
      </c>
      <c r="L489" s="52">
        <f t="shared" si="119"/>
        <v>0</v>
      </c>
      <c r="M489" s="52">
        <f t="shared" si="120"/>
        <v>46</v>
      </c>
      <c r="N489" s="52">
        <f t="shared" si="118"/>
        <v>17</v>
      </c>
      <c r="O489" s="52">
        <f t="shared" si="121"/>
        <v>30</v>
      </c>
      <c r="P489" s="52">
        <f t="shared" si="122"/>
        <v>11</v>
      </c>
      <c r="Q489" s="52">
        <f t="shared" si="123"/>
        <v>0</v>
      </c>
      <c r="R489" s="52">
        <f t="shared" si="124"/>
        <v>0</v>
      </c>
      <c r="S489" s="52" t="str">
        <f t="shared" si="125"/>
        <v xml:space="preserve"> </v>
      </c>
      <c r="T489" s="52">
        <v>0</v>
      </c>
      <c r="U489" s="53">
        <v>0</v>
      </c>
      <c r="V489" s="53">
        <v>6970.6923999999999</v>
      </c>
      <c r="W489" s="176" t="str">
        <f t="shared" si="126"/>
        <v/>
      </c>
      <c r="X489" s="118">
        <f t="shared" si="127"/>
        <v>-48794.846799999999</v>
      </c>
      <c r="Y489" s="194" t="str">
        <f t="shared" si="133"/>
        <v>NÃO</v>
      </c>
      <c r="Z489" s="118">
        <f t="shared" si="128"/>
        <v>-46052.43</v>
      </c>
      <c r="AA489" s="118">
        <f t="shared" si="129"/>
        <v>-48794.846799999999</v>
      </c>
      <c r="AB489" s="118">
        <f t="shared" si="130"/>
        <v>-46052.43</v>
      </c>
    </row>
    <row r="490" spans="1:28" ht="30" x14ac:dyDescent="0.25">
      <c r="A490" s="193" t="s">
        <v>277</v>
      </c>
      <c r="B490" s="51" t="s">
        <v>72</v>
      </c>
      <c r="C490" s="51" t="s">
        <v>73</v>
      </c>
      <c r="D490" s="51" t="s">
        <v>223</v>
      </c>
      <c r="E490" s="51" t="s">
        <v>267</v>
      </c>
      <c r="F490" s="52">
        <v>0</v>
      </c>
      <c r="G490" s="53">
        <v>0</v>
      </c>
      <c r="H490" s="52">
        <v>1</v>
      </c>
      <c r="I490" s="53">
        <v>5652.31</v>
      </c>
      <c r="J490" s="121">
        <v>4060331033</v>
      </c>
      <c r="K490" s="52">
        <f t="shared" si="117"/>
        <v>0</v>
      </c>
      <c r="L490" s="52">
        <f t="shared" si="119"/>
        <v>0</v>
      </c>
      <c r="M490" s="52">
        <f t="shared" si="120"/>
        <v>46</v>
      </c>
      <c r="N490" s="52">
        <f t="shared" si="118"/>
        <v>17</v>
      </c>
      <c r="O490" s="52">
        <f t="shared" si="121"/>
        <v>30</v>
      </c>
      <c r="P490" s="52">
        <f t="shared" si="122"/>
        <v>11</v>
      </c>
      <c r="Q490" s="52">
        <f t="shared" si="123"/>
        <v>0</v>
      </c>
      <c r="R490" s="52">
        <f t="shared" si="124"/>
        <v>0</v>
      </c>
      <c r="S490" s="52" t="str">
        <f t="shared" si="125"/>
        <v xml:space="preserve"> </v>
      </c>
      <c r="T490" s="52">
        <v>0</v>
      </c>
      <c r="U490" s="53">
        <v>0</v>
      </c>
      <c r="V490" s="53">
        <v>6065.5941000000003</v>
      </c>
      <c r="W490" s="176" t="str">
        <f t="shared" si="126"/>
        <v/>
      </c>
      <c r="X490" s="118">
        <f t="shared" si="127"/>
        <v>-6065.5941000000003</v>
      </c>
      <c r="Y490" s="194" t="str">
        <f t="shared" si="133"/>
        <v>NÃO</v>
      </c>
      <c r="Z490" s="118">
        <f t="shared" si="128"/>
        <v>-5652.31</v>
      </c>
      <c r="AA490" s="118">
        <f t="shared" si="129"/>
        <v>-6065.5941000000003</v>
      </c>
      <c r="AB490" s="118">
        <f t="shared" si="130"/>
        <v>-5652.31</v>
      </c>
    </row>
    <row r="491" spans="1:28" ht="30" x14ac:dyDescent="0.25">
      <c r="A491" s="193" t="s">
        <v>277</v>
      </c>
      <c r="B491" s="51" t="s">
        <v>72</v>
      </c>
      <c r="C491" s="51" t="s">
        <v>73</v>
      </c>
      <c r="D491" s="51" t="s">
        <v>223</v>
      </c>
      <c r="E491" s="51" t="s">
        <v>268</v>
      </c>
      <c r="F491" s="52">
        <v>0</v>
      </c>
      <c r="G491" s="53">
        <v>0</v>
      </c>
      <c r="H491" s="52">
        <v>1</v>
      </c>
      <c r="I491" s="53">
        <v>5698.91</v>
      </c>
      <c r="J491" s="121">
        <v>4060331033</v>
      </c>
      <c r="K491" s="52">
        <f t="shared" si="117"/>
        <v>0</v>
      </c>
      <c r="L491" s="52">
        <f t="shared" si="119"/>
        <v>0</v>
      </c>
      <c r="M491" s="52">
        <f t="shared" si="120"/>
        <v>46</v>
      </c>
      <c r="N491" s="52">
        <f t="shared" si="118"/>
        <v>17</v>
      </c>
      <c r="O491" s="52">
        <f t="shared" si="121"/>
        <v>30</v>
      </c>
      <c r="P491" s="52">
        <f t="shared" si="122"/>
        <v>11</v>
      </c>
      <c r="Q491" s="52">
        <f t="shared" si="123"/>
        <v>0</v>
      </c>
      <c r="R491" s="52">
        <f t="shared" si="124"/>
        <v>0</v>
      </c>
      <c r="S491" s="52" t="str">
        <f t="shared" si="125"/>
        <v xml:space="preserve"> </v>
      </c>
      <c r="T491" s="52">
        <v>0</v>
      </c>
      <c r="U491" s="53">
        <v>0</v>
      </c>
      <c r="V491" s="53">
        <v>6272.7227000000003</v>
      </c>
      <c r="W491" s="176" t="str">
        <f t="shared" si="126"/>
        <v/>
      </c>
      <c r="X491" s="118">
        <f t="shared" si="127"/>
        <v>-6272.7227000000003</v>
      </c>
      <c r="Y491" s="194" t="str">
        <f t="shared" si="133"/>
        <v>NÃO</v>
      </c>
      <c r="Z491" s="118">
        <f t="shared" si="128"/>
        <v>-5698.91</v>
      </c>
      <c r="AA491" s="118">
        <f t="shared" si="129"/>
        <v>-6272.7227000000003</v>
      </c>
      <c r="AB491" s="118">
        <f t="shared" si="130"/>
        <v>-5698.91</v>
      </c>
    </row>
    <row r="492" spans="1:28" ht="30" x14ac:dyDescent="0.25">
      <c r="A492" s="193" t="s">
        <v>277</v>
      </c>
      <c r="B492" s="51" t="s">
        <v>72</v>
      </c>
      <c r="C492" s="51" t="s">
        <v>73</v>
      </c>
      <c r="D492" s="51" t="s">
        <v>223</v>
      </c>
      <c r="E492" s="51" t="s">
        <v>264</v>
      </c>
      <c r="F492" s="52">
        <v>0</v>
      </c>
      <c r="G492" s="53">
        <v>0</v>
      </c>
      <c r="H492" s="52">
        <v>1</v>
      </c>
      <c r="I492" s="53">
        <v>4614.6000000000004</v>
      </c>
      <c r="J492" s="121">
        <v>4060331033</v>
      </c>
      <c r="K492" s="52">
        <f t="shared" si="117"/>
        <v>0</v>
      </c>
      <c r="L492" s="52">
        <f t="shared" si="119"/>
        <v>0</v>
      </c>
      <c r="M492" s="52">
        <f t="shared" si="120"/>
        <v>46</v>
      </c>
      <c r="N492" s="52">
        <f t="shared" si="118"/>
        <v>17</v>
      </c>
      <c r="O492" s="52">
        <f t="shared" si="121"/>
        <v>30</v>
      </c>
      <c r="P492" s="52">
        <f t="shared" si="122"/>
        <v>11</v>
      </c>
      <c r="Q492" s="52">
        <f t="shared" si="123"/>
        <v>0</v>
      </c>
      <c r="R492" s="52">
        <f t="shared" si="124"/>
        <v>0</v>
      </c>
      <c r="S492" s="52" t="str">
        <f t="shared" si="125"/>
        <v xml:space="preserve"> </v>
      </c>
      <c r="T492" s="52">
        <v>0</v>
      </c>
      <c r="U492" s="53">
        <v>0</v>
      </c>
      <c r="V492" s="53">
        <v>5611.0918000000001</v>
      </c>
      <c r="W492" s="176" t="str">
        <f t="shared" si="126"/>
        <v/>
      </c>
      <c r="X492" s="118">
        <f t="shared" si="127"/>
        <v>-5611.0918000000001</v>
      </c>
      <c r="Y492" s="194" t="str">
        <f t="shared" si="133"/>
        <v>NÃO</v>
      </c>
      <c r="Z492" s="118">
        <f t="shared" si="128"/>
        <v>-4614.6000000000004</v>
      </c>
      <c r="AA492" s="118">
        <f t="shared" si="129"/>
        <v>-5611.0918000000001</v>
      </c>
      <c r="AB492" s="118">
        <f t="shared" si="130"/>
        <v>-4614.6000000000004</v>
      </c>
    </row>
    <row r="493" spans="1:28" ht="30" x14ac:dyDescent="0.25">
      <c r="A493" s="193" t="s">
        <v>277</v>
      </c>
      <c r="B493" s="51" t="s">
        <v>72</v>
      </c>
      <c r="C493" s="51" t="s">
        <v>73</v>
      </c>
      <c r="D493" s="51" t="s">
        <v>223</v>
      </c>
      <c r="E493" s="51" t="s">
        <v>256</v>
      </c>
      <c r="F493" s="52">
        <v>7.9999999999999991</v>
      </c>
      <c r="G493" s="53">
        <v>44888.734199999999</v>
      </c>
      <c r="H493" s="52">
        <v>11</v>
      </c>
      <c r="I493" s="53">
        <v>56049.67</v>
      </c>
      <c r="J493" s="121">
        <v>4060331033</v>
      </c>
      <c r="K493" s="52">
        <f t="shared" si="117"/>
        <v>11</v>
      </c>
      <c r="L493" s="52">
        <f t="shared" si="119"/>
        <v>9.5</v>
      </c>
      <c r="M493" s="52">
        <f t="shared" si="120"/>
        <v>46</v>
      </c>
      <c r="N493" s="52">
        <f t="shared" si="118"/>
        <v>17</v>
      </c>
      <c r="O493" s="52">
        <f t="shared" si="121"/>
        <v>30</v>
      </c>
      <c r="P493" s="52">
        <f t="shared" si="122"/>
        <v>11</v>
      </c>
      <c r="Q493" s="52">
        <f t="shared" si="123"/>
        <v>30</v>
      </c>
      <c r="R493" s="52">
        <f t="shared" si="124"/>
        <v>0</v>
      </c>
      <c r="S493" s="52" t="str">
        <f t="shared" si="125"/>
        <v>não</v>
      </c>
      <c r="T493" s="52">
        <v>9.5</v>
      </c>
      <c r="U493" s="53">
        <v>53305.372199999998</v>
      </c>
      <c r="V493" s="53">
        <v>5611.0918000000001</v>
      </c>
      <c r="W493" s="176" t="str">
        <f t="shared" si="126"/>
        <v>NÃO</v>
      </c>
      <c r="X493" s="118">
        <f t="shared" si="127"/>
        <v>-16833.275400000006</v>
      </c>
      <c r="Y493" s="194" t="str">
        <f t="shared" si="133"/>
        <v>NÃO</v>
      </c>
      <c r="Z493" s="118">
        <f t="shared" si="128"/>
        <v>-15286.27363636364</v>
      </c>
      <c r="AA493" s="118">
        <f t="shared" si="129"/>
        <v>-16833.275400000006</v>
      </c>
      <c r="AB493" s="118">
        <f t="shared" si="130"/>
        <v>-15286.27363636364</v>
      </c>
    </row>
    <row r="494" spans="1:28" x14ac:dyDescent="0.25">
      <c r="A494" s="193" t="s">
        <v>277</v>
      </c>
      <c r="B494" s="51" t="s">
        <v>81</v>
      </c>
      <c r="C494" s="51" t="s">
        <v>55</v>
      </c>
      <c r="D494" s="51" t="s">
        <v>192</v>
      </c>
      <c r="E494" s="51" t="s">
        <v>250</v>
      </c>
      <c r="F494" s="52">
        <v>7.5</v>
      </c>
      <c r="G494" s="53">
        <v>45720.786</v>
      </c>
      <c r="H494" s="52">
        <v>2</v>
      </c>
      <c r="I494" s="53">
        <v>9737.52</v>
      </c>
      <c r="J494" s="121">
        <v>4060331034</v>
      </c>
      <c r="K494" s="52">
        <f t="shared" si="117"/>
        <v>2</v>
      </c>
      <c r="L494" s="52">
        <f t="shared" si="119"/>
        <v>9</v>
      </c>
      <c r="M494" s="52">
        <f t="shared" si="120"/>
        <v>44.5</v>
      </c>
      <c r="N494" s="52">
        <f t="shared" si="118"/>
        <v>6</v>
      </c>
      <c r="O494" s="52">
        <f t="shared" si="121"/>
        <v>44.5</v>
      </c>
      <c r="P494" s="52">
        <f t="shared" si="122"/>
        <v>6</v>
      </c>
      <c r="Q494" s="52">
        <f t="shared" si="123"/>
        <v>15</v>
      </c>
      <c r="R494" s="52">
        <f t="shared" si="124"/>
        <v>0</v>
      </c>
      <c r="S494" s="52" t="str">
        <f t="shared" si="125"/>
        <v>não</v>
      </c>
      <c r="T494" s="52">
        <v>9</v>
      </c>
      <c r="U494" s="53">
        <v>54864.943200000002</v>
      </c>
      <c r="V494" s="53">
        <v>6096.1048000000001</v>
      </c>
      <c r="W494" s="176" t="str">
        <f t="shared" si="126"/>
        <v>NÃO</v>
      </c>
      <c r="X494" s="118">
        <f t="shared" si="127"/>
        <v>33528.576399999998</v>
      </c>
      <c r="Y494" s="194" t="str">
        <f t="shared" si="133"/>
        <v>NÃO</v>
      </c>
      <c r="Z494" s="118">
        <f t="shared" si="128"/>
        <v>33528.576399999998</v>
      </c>
      <c r="AA494" s="118">
        <f t="shared" si="129"/>
        <v>33528.576399999998</v>
      </c>
      <c r="AB494" s="118">
        <f t="shared" si="130"/>
        <v>33528.576399999998</v>
      </c>
    </row>
    <row r="495" spans="1:28" ht="30" x14ac:dyDescent="0.25">
      <c r="A495" s="193" t="s">
        <v>277</v>
      </c>
      <c r="B495" s="51" t="s">
        <v>81</v>
      </c>
      <c r="C495" s="51" t="s">
        <v>55</v>
      </c>
      <c r="D495" s="51" t="s">
        <v>192</v>
      </c>
      <c r="E495" s="51" t="s">
        <v>258</v>
      </c>
      <c r="F495" s="52">
        <v>0</v>
      </c>
      <c r="G495" s="53">
        <v>0</v>
      </c>
      <c r="H495" s="52">
        <v>1</v>
      </c>
      <c r="I495" s="53">
        <v>4726.8500000000004</v>
      </c>
      <c r="J495" s="121">
        <v>4060331034</v>
      </c>
      <c r="K495" s="52">
        <f t="shared" si="117"/>
        <v>0</v>
      </c>
      <c r="L495" s="52">
        <f t="shared" si="119"/>
        <v>0</v>
      </c>
      <c r="M495" s="52">
        <f t="shared" si="120"/>
        <v>44.5</v>
      </c>
      <c r="N495" s="52">
        <f t="shared" si="118"/>
        <v>6</v>
      </c>
      <c r="O495" s="52">
        <f t="shared" si="121"/>
        <v>29.5</v>
      </c>
      <c r="P495" s="52">
        <f t="shared" si="122"/>
        <v>4</v>
      </c>
      <c r="Q495" s="52">
        <f t="shared" si="123"/>
        <v>0</v>
      </c>
      <c r="R495" s="52">
        <f t="shared" si="124"/>
        <v>0</v>
      </c>
      <c r="S495" s="52" t="str">
        <f t="shared" si="125"/>
        <v xml:space="preserve"> </v>
      </c>
      <c r="T495" s="52">
        <v>0</v>
      </c>
      <c r="U495" s="53">
        <v>0</v>
      </c>
      <c r="V495" s="53">
        <v>5611.0918000000001</v>
      </c>
      <c r="W495" s="176" t="str">
        <f t="shared" si="126"/>
        <v/>
      </c>
      <c r="X495" s="118">
        <f t="shared" si="127"/>
        <v>-5611.0918000000001</v>
      </c>
      <c r="Y495" s="194" t="str">
        <f t="shared" si="133"/>
        <v>NÃO</v>
      </c>
      <c r="Z495" s="118">
        <f t="shared" si="128"/>
        <v>-4726.8500000000004</v>
      </c>
      <c r="AA495" s="118">
        <f t="shared" si="129"/>
        <v>-5611.0918000000001</v>
      </c>
      <c r="AB495" s="118">
        <f t="shared" si="130"/>
        <v>-4726.8500000000004</v>
      </c>
    </row>
    <row r="496" spans="1:28" x14ac:dyDescent="0.25">
      <c r="A496" s="193" t="s">
        <v>277</v>
      </c>
      <c r="B496" s="51" t="s">
        <v>81</v>
      </c>
      <c r="C496" s="51" t="s">
        <v>55</v>
      </c>
      <c r="D496" s="51" t="s">
        <v>192</v>
      </c>
      <c r="E496" s="51" t="s">
        <v>253</v>
      </c>
      <c r="F496" s="52">
        <v>30.499999999999996</v>
      </c>
      <c r="G496" s="53">
        <v>206455.26240000001</v>
      </c>
      <c r="H496" s="52">
        <v>4</v>
      </c>
      <c r="I496" s="53">
        <v>27498.98</v>
      </c>
      <c r="J496" s="121">
        <v>4060331034</v>
      </c>
      <c r="K496" s="52">
        <f t="shared" si="117"/>
        <v>4</v>
      </c>
      <c r="L496" s="52">
        <f t="shared" si="119"/>
        <v>35.5</v>
      </c>
      <c r="M496" s="52">
        <f t="shared" si="120"/>
        <v>44.5</v>
      </c>
      <c r="N496" s="52">
        <f t="shared" si="118"/>
        <v>6</v>
      </c>
      <c r="O496" s="52">
        <f t="shared" si="121"/>
        <v>29.5</v>
      </c>
      <c r="P496" s="52">
        <f t="shared" si="122"/>
        <v>4</v>
      </c>
      <c r="Q496" s="52">
        <f t="shared" si="123"/>
        <v>30</v>
      </c>
      <c r="R496" s="52">
        <f t="shared" si="124"/>
        <v>0</v>
      </c>
      <c r="S496" s="52" t="str">
        <f t="shared" si="125"/>
        <v>sim</v>
      </c>
      <c r="T496" s="52">
        <v>35.5</v>
      </c>
      <c r="U496" s="53">
        <v>240300.38759999999</v>
      </c>
      <c r="V496" s="53">
        <v>6769.0249999999996</v>
      </c>
      <c r="W496" s="176" t="str">
        <f t="shared" si="126"/>
        <v>NÃO</v>
      </c>
      <c r="X496" s="118">
        <f t="shared" si="127"/>
        <v>179379.16249999998</v>
      </c>
      <c r="Y496" s="194" t="str">
        <f t="shared" si="133"/>
        <v>SIM</v>
      </c>
      <c r="Z496" s="118">
        <f t="shared" si="128"/>
        <v>179379.16249999998</v>
      </c>
      <c r="AA496" s="118">
        <f t="shared" si="129"/>
        <v>179379.16249999998</v>
      </c>
      <c r="AB496" s="118">
        <f t="shared" si="130"/>
        <v>179379.16249999998</v>
      </c>
    </row>
    <row r="497" spans="1:28" x14ac:dyDescent="0.25">
      <c r="A497" s="193" t="s">
        <v>277</v>
      </c>
      <c r="B497" s="51" t="s">
        <v>81</v>
      </c>
      <c r="C497" s="51" t="s">
        <v>55</v>
      </c>
      <c r="D497" s="51" t="s">
        <v>192</v>
      </c>
      <c r="E497" s="51" t="s">
        <v>260</v>
      </c>
      <c r="F497" s="52">
        <v>0</v>
      </c>
      <c r="G497" s="53">
        <v>0</v>
      </c>
      <c r="H497" s="52">
        <v>1</v>
      </c>
      <c r="I497" s="53">
        <v>6897.89</v>
      </c>
      <c r="J497" s="121">
        <v>4060331034</v>
      </c>
      <c r="K497" s="52">
        <f t="shared" si="117"/>
        <v>0</v>
      </c>
      <c r="L497" s="52">
        <f t="shared" si="119"/>
        <v>0</v>
      </c>
      <c r="M497" s="52">
        <f t="shared" si="120"/>
        <v>44.5</v>
      </c>
      <c r="N497" s="52">
        <f t="shared" si="118"/>
        <v>6</v>
      </c>
      <c r="O497" s="52">
        <f t="shared" si="121"/>
        <v>-0.5</v>
      </c>
      <c r="P497" s="52">
        <f t="shared" si="122"/>
        <v>0</v>
      </c>
      <c r="Q497" s="52">
        <f t="shared" si="123"/>
        <v>0</v>
      </c>
      <c r="R497" s="52">
        <f t="shared" si="124"/>
        <v>0</v>
      </c>
      <c r="S497" s="52" t="str">
        <f t="shared" si="125"/>
        <v xml:space="preserve"> </v>
      </c>
      <c r="T497" s="52">
        <v>0</v>
      </c>
      <c r="U497" s="53">
        <v>0</v>
      </c>
      <c r="V497" s="53">
        <v>6258.1743999999999</v>
      </c>
      <c r="W497" s="176" t="str">
        <f t="shared" si="126"/>
        <v/>
      </c>
      <c r="X497" s="118">
        <f t="shared" si="127"/>
        <v>-6258.1743999999999</v>
      </c>
      <c r="Y497" s="194" t="str">
        <f t="shared" si="133"/>
        <v>SIM</v>
      </c>
      <c r="Z497" s="118">
        <f t="shared" si="128"/>
        <v>-6258.1743999999999</v>
      </c>
      <c r="AA497" s="118">
        <f t="shared" si="129"/>
        <v>-6258.1743999999999</v>
      </c>
      <c r="AB497" s="118">
        <f t="shared" si="130"/>
        <v>-6258.1743999999999</v>
      </c>
    </row>
    <row r="498" spans="1:28" ht="30" x14ac:dyDescent="0.25">
      <c r="A498" s="193" t="s">
        <v>277</v>
      </c>
      <c r="B498" s="51" t="s">
        <v>81</v>
      </c>
      <c r="C498" s="51" t="s">
        <v>55</v>
      </c>
      <c r="D498" s="51" t="s">
        <v>193</v>
      </c>
      <c r="E498" s="51" t="s">
        <v>250</v>
      </c>
      <c r="F498" s="52">
        <v>8.5</v>
      </c>
      <c r="G498" s="53">
        <v>51816.891000000003</v>
      </c>
      <c r="H498" s="52">
        <v>3</v>
      </c>
      <c r="I498" s="53">
        <v>15799.95</v>
      </c>
      <c r="J498" s="121">
        <v>4060331035</v>
      </c>
      <c r="K498" s="52">
        <f t="shared" si="117"/>
        <v>3</v>
      </c>
      <c r="L498" s="52">
        <f t="shared" si="119"/>
        <v>10</v>
      </c>
      <c r="M498" s="52">
        <f t="shared" si="120"/>
        <v>50.5</v>
      </c>
      <c r="N498" s="52">
        <f t="shared" si="118"/>
        <v>32</v>
      </c>
      <c r="O498" s="52">
        <f t="shared" si="121"/>
        <v>50.5</v>
      </c>
      <c r="P498" s="52">
        <f t="shared" si="122"/>
        <v>32</v>
      </c>
      <c r="Q498" s="52">
        <f t="shared" si="123"/>
        <v>5</v>
      </c>
      <c r="R498" s="52">
        <f t="shared" si="124"/>
        <v>0</v>
      </c>
      <c r="S498" s="52" t="str">
        <f t="shared" si="125"/>
        <v>sim</v>
      </c>
      <c r="T498" s="52">
        <v>10</v>
      </c>
      <c r="U498" s="53">
        <v>60961.048199999997</v>
      </c>
      <c r="V498" s="53">
        <v>6096.1048000000001</v>
      </c>
      <c r="W498" s="176" t="str">
        <f t="shared" si="126"/>
        <v>NÃO</v>
      </c>
      <c r="X498" s="118">
        <f t="shared" si="127"/>
        <v>33528.576399999998</v>
      </c>
      <c r="Y498" s="194" t="str">
        <f t="shared" si="133"/>
        <v>NÃO</v>
      </c>
      <c r="Z498" s="118">
        <f t="shared" si="128"/>
        <v>33528.576399999998</v>
      </c>
      <c r="AA498" s="118">
        <f t="shared" si="129"/>
        <v>33528.576399999998</v>
      </c>
      <c r="AB498" s="118">
        <f t="shared" si="130"/>
        <v>33528.576399999998</v>
      </c>
    </row>
    <row r="499" spans="1:28" ht="30" x14ac:dyDescent="0.25">
      <c r="A499" s="193" t="s">
        <v>277</v>
      </c>
      <c r="B499" s="51" t="s">
        <v>81</v>
      </c>
      <c r="C499" s="51" t="s">
        <v>55</v>
      </c>
      <c r="D499" s="51" t="s">
        <v>193</v>
      </c>
      <c r="E499" s="51" t="s">
        <v>258</v>
      </c>
      <c r="F499" s="52">
        <v>0</v>
      </c>
      <c r="G499" s="53">
        <v>0</v>
      </c>
      <c r="H499" s="52">
        <v>1</v>
      </c>
      <c r="I499" s="53">
        <v>4728.22</v>
      </c>
      <c r="J499" s="121">
        <v>4060331035</v>
      </c>
      <c r="K499" s="52">
        <f t="shared" si="117"/>
        <v>0</v>
      </c>
      <c r="L499" s="52">
        <f t="shared" si="119"/>
        <v>0</v>
      </c>
      <c r="M499" s="52">
        <f t="shared" si="120"/>
        <v>50.5</v>
      </c>
      <c r="N499" s="52">
        <f t="shared" si="118"/>
        <v>32</v>
      </c>
      <c r="O499" s="52">
        <f t="shared" si="121"/>
        <v>45.5</v>
      </c>
      <c r="P499" s="52">
        <f t="shared" si="122"/>
        <v>29</v>
      </c>
      <c r="Q499" s="52">
        <f t="shared" si="123"/>
        <v>0</v>
      </c>
      <c r="R499" s="52">
        <f t="shared" si="124"/>
        <v>0</v>
      </c>
      <c r="S499" s="52" t="str">
        <f t="shared" si="125"/>
        <v xml:space="preserve"> </v>
      </c>
      <c r="T499" s="52">
        <v>0</v>
      </c>
      <c r="U499" s="53">
        <v>0</v>
      </c>
      <c r="V499" s="53">
        <v>5611.0918000000001</v>
      </c>
      <c r="W499" s="176" t="str">
        <f t="shared" si="126"/>
        <v/>
      </c>
      <c r="X499" s="118">
        <f t="shared" si="127"/>
        <v>-5611.0918000000001</v>
      </c>
      <c r="Y499" s="194" t="str">
        <f t="shared" si="133"/>
        <v>NÃO</v>
      </c>
      <c r="Z499" s="118">
        <f t="shared" si="128"/>
        <v>-4728.22</v>
      </c>
      <c r="AA499" s="118">
        <f t="shared" si="129"/>
        <v>-5611.0918000000001</v>
      </c>
      <c r="AB499" s="118">
        <f t="shared" si="130"/>
        <v>-4728.22</v>
      </c>
    </row>
    <row r="500" spans="1:28" ht="30" x14ac:dyDescent="0.25">
      <c r="A500" s="193" t="s">
        <v>277</v>
      </c>
      <c r="B500" s="51" t="s">
        <v>81</v>
      </c>
      <c r="C500" s="51" t="s">
        <v>55</v>
      </c>
      <c r="D500" s="51" t="s">
        <v>193</v>
      </c>
      <c r="E500" s="51" t="s">
        <v>253</v>
      </c>
      <c r="F500" s="52">
        <v>34.5</v>
      </c>
      <c r="G500" s="53">
        <v>233531.3622</v>
      </c>
      <c r="H500" s="52">
        <v>29</v>
      </c>
      <c r="I500" s="53">
        <v>182097.12</v>
      </c>
      <c r="J500" s="121">
        <v>4060331035</v>
      </c>
      <c r="K500" s="52">
        <f t="shared" si="117"/>
        <v>29</v>
      </c>
      <c r="L500" s="52">
        <f t="shared" si="119"/>
        <v>40.5</v>
      </c>
      <c r="M500" s="52">
        <f t="shared" si="120"/>
        <v>50.5</v>
      </c>
      <c r="N500" s="52">
        <f t="shared" si="118"/>
        <v>32</v>
      </c>
      <c r="O500" s="52">
        <f t="shared" si="121"/>
        <v>45.5</v>
      </c>
      <c r="P500" s="52">
        <f t="shared" si="122"/>
        <v>29</v>
      </c>
      <c r="Q500" s="52">
        <f t="shared" si="123"/>
        <v>46</v>
      </c>
      <c r="R500" s="52">
        <f t="shared" si="124"/>
        <v>0</v>
      </c>
      <c r="S500" s="52" t="str">
        <f t="shared" si="125"/>
        <v>não</v>
      </c>
      <c r="T500" s="52">
        <v>40.5</v>
      </c>
      <c r="U500" s="53">
        <v>274145.51280000003</v>
      </c>
      <c r="V500" s="53">
        <v>6769.0249999999996</v>
      </c>
      <c r="W500" s="176" t="str">
        <f t="shared" si="126"/>
        <v>NÃO</v>
      </c>
      <c r="X500" s="118">
        <f t="shared" si="127"/>
        <v>37229.637499999997</v>
      </c>
      <c r="Y500" s="194" t="str">
        <f t="shared" si="133"/>
        <v>NÃO</v>
      </c>
      <c r="Z500" s="118">
        <f t="shared" si="128"/>
        <v>37229.637499999997</v>
      </c>
      <c r="AA500" s="118">
        <f t="shared" si="129"/>
        <v>37229.637499999997</v>
      </c>
      <c r="AB500" s="118">
        <f t="shared" si="130"/>
        <v>37229.637499999997</v>
      </c>
    </row>
    <row r="501" spans="1:28" ht="30" x14ac:dyDescent="0.25">
      <c r="A501" s="193" t="s">
        <v>277</v>
      </c>
      <c r="B501" s="51" t="s">
        <v>81</v>
      </c>
      <c r="C501" s="51" t="s">
        <v>55</v>
      </c>
      <c r="D501" s="51" t="s">
        <v>193</v>
      </c>
      <c r="E501" s="51" t="s">
        <v>260</v>
      </c>
      <c r="F501" s="52">
        <v>0</v>
      </c>
      <c r="G501" s="53">
        <v>0</v>
      </c>
      <c r="H501" s="52">
        <v>1</v>
      </c>
      <c r="I501" s="53">
        <v>6030.38</v>
      </c>
      <c r="J501" s="121">
        <v>4060331035</v>
      </c>
      <c r="K501" s="52">
        <f t="shared" si="117"/>
        <v>0</v>
      </c>
      <c r="L501" s="52">
        <f t="shared" si="119"/>
        <v>0</v>
      </c>
      <c r="M501" s="52">
        <f t="shared" si="120"/>
        <v>50.5</v>
      </c>
      <c r="N501" s="52">
        <f t="shared" si="118"/>
        <v>32</v>
      </c>
      <c r="O501" s="52">
        <f t="shared" si="121"/>
        <v>-0.5</v>
      </c>
      <c r="P501" s="52">
        <f t="shared" si="122"/>
        <v>0</v>
      </c>
      <c r="Q501" s="52">
        <f t="shared" si="123"/>
        <v>0</v>
      </c>
      <c r="R501" s="52">
        <f t="shared" si="124"/>
        <v>0</v>
      </c>
      <c r="S501" s="52" t="str">
        <f t="shared" si="125"/>
        <v xml:space="preserve"> </v>
      </c>
      <c r="T501" s="52">
        <v>0</v>
      </c>
      <c r="U501" s="53">
        <v>0</v>
      </c>
      <c r="V501" s="53">
        <v>6258.1743999999999</v>
      </c>
      <c r="W501" s="176" t="str">
        <f t="shared" si="126"/>
        <v/>
      </c>
      <c r="X501" s="118">
        <f t="shared" si="127"/>
        <v>-6258.1743999999999</v>
      </c>
      <c r="Y501" s="194" t="str">
        <f t="shared" si="133"/>
        <v>NÃO</v>
      </c>
      <c r="Z501" s="118">
        <f t="shared" si="128"/>
        <v>-6030.38</v>
      </c>
      <c r="AA501" s="118">
        <f t="shared" si="129"/>
        <v>-6258.1743999999999</v>
      </c>
      <c r="AB501" s="118">
        <f t="shared" si="130"/>
        <v>-6030.38</v>
      </c>
    </row>
    <row r="502" spans="1:28" x14ac:dyDescent="0.25">
      <c r="A502" s="193" t="s">
        <v>277</v>
      </c>
      <c r="B502" s="51" t="s">
        <v>81</v>
      </c>
      <c r="C502" s="51" t="s">
        <v>82</v>
      </c>
      <c r="D502" s="51" t="s">
        <v>188</v>
      </c>
      <c r="E502" s="51" t="s">
        <v>250</v>
      </c>
      <c r="F502" s="52">
        <v>15.999999999999998</v>
      </c>
      <c r="G502" s="53">
        <v>97537.676999999996</v>
      </c>
      <c r="H502" s="52">
        <v>1</v>
      </c>
      <c r="I502" s="53">
        <v>4320.0200000000004</v>
      </c>
      <c r="J502" s="121">
        <v>4060331036</v>
      </c>
      <c r="K502" s="52">
        <f t="shared" si="117"/>
        <v>1</v>
      </c>
      <c r="L502" s="52">
        <f t="shared" si="119"/>
        <v>19</v>
      </c>
      <c r="M502" s="52">
        <f t="shared" si="120"/>
        <v>95</v>
      </c>
      <c r="N502" s="52">
        <f t="shared" si="118"/>
        <v>57</v>
      </c>
      <c r="O502" s="52">
        <f t="shared" si="121"/>
        <v>95</v>
      </c>
      <c r="P502" s="52">
        <f t="shared" si="122"/>
        <v>57</v>
      </c>
      <c r="Q502" s="52">
        <f t="shared" si="123"/>
        <v>2</v>
      </c>
      <c r="R502" s="52">
        <f t="shared" si="124"/>
        <v>0</v>
      </c>
      <c r="S502" s="52" t="str">
        <f t="shared" si="125"/>
        <v>sim</v>
      </c>
      <c r="T502" s="52">
        <v>19</v>
      </c>
      <c r="U502" s="53">
        <v>115825.9914</v>
      </c>
      <c r="V502" s="53">
        <v>6096.1048000000001</v>
      </c>
      <c r="W502" s="176" t="str">
        <f t="shared" si="126"/>
        <v>NÃO</v>
      </c>
      <c r="X502" s="118">
        <f t="shared" si="127"/>
        <v>91441.571999999986</v>
      </c>
      <c r="Y502" s="194" t="str">
        <f t="shared" si="133"/>
        <v>NÃO</v>
      </c>
      <c r="Z502" s="118">
        <f t="shared" si="128"/>
        <v>91441.571999999986</v>
      </c>
      <c r="AA502" s="118">
        <f t="shared" si="129"/>
        <v>91441.571999999986</v>
      </c>
      <c r="AB502" s="118">
        <f t="shared" si="130"/>
        <v>91441.571999999986</v>
      </c>
    </row>
    <row r="503" spans="1:28" ht="30" x14ac:dyDescent="0.25">
      <c r="A503" s="193" t="s">
        <v>277</v>
      </c>
      <c r="B503" s="51" t="s">
        <v>81</v>
      </c>
      <c r="C503" s="51" t="s">
        <v>82</v>
      </c>
      <c r="D503" s="51" t="s">
        <v>188</v>
      </c>
      <c r="E503" s="51" t="s">
        <v>258</v>
      </c>
      <c r="F503" s="52">
        <v>65</v>
      </c>
      <c r="G503" s="53">
        <v>364720.96679999999</v>
      </c>
      <c r="H503" s="52">
        <v>56</v>
      </c>
      <c r="I503" s="53">
        <v>301044.83</v>
      </c>
      <c r="J503" s="121">
        <v>4060331036</v>
      </c>
      <c r="K503" s="52">
        <f t="shared" si="117"/>
        <v>56</v>
      </c>
      <c r="L503" s="52">
        <f t="shared" si="119"/>
        <v>76</v>
      </c>
      <c r="M503" s="52">
        <f t="shared" si="120"/>
        <v>95</v>
      </c>
      <c r="N503" s="52">
        <f t="shared" si="118"/>
        <v>57</v>
      </c>
      <c r="O503" s="52">
        <f t="shared" si="121"/>
        <v>93</v>
      </c>
      <c r="P503" s="52">
        <f t="shared" si="122"/>
        <v>56</v>
      </c>
      <c r="Q503" s="52">
        <f t="shared" si="123"/>
        <v>93</v>
      </c>
      <c r="R503" s="52">
        <f t="shared" si="124"/>
        <v>0</v>
      </c>
      <c r="S503" s="52" t="str">
        <f t="shared" si="125"/>
        <v>não</v>
      </c>
      <c r="T503" s="52">
        <v>76</v>
      </c>
      <c r="U503" s="53">
        <v>426442.97700000001</v>
      </c>
      <c r="V503" s="53">
        <v>5611.0918000000001</v>
      </c>
      <c r="W503" s="176" t="str">
        <f t="shared" si="126"/>
        <v>NÃO</v>
      </c>
      <c r="X503" s="118">
        <f t="shared" si="127"/>
        <v>50499.826200000003</v>
      </c>
      <c r="Y503" s="194" t="str">
        <f t="shared" si="133"/>
        <v>NÃO</v>
      </c>
      <c r="Z503" s="118">
        <f t="shared" si="128"/>
        <v>50499.826200000003</v>
      </c>
      <c r="AA503" s="118">
        <f t="shared" si="129"/>
        <v>50499.826200000003</v>
      </c>
      <c r="AB503" s="118">
        <f t="shared" si="130"/>
        <v>50499.826200000003</v>
      </c>
    </row>
    <row r="504" spans="1:28" x14ac:dyDescent="0.25">
      <c r="A504" s="193" t="s">
        <v>277</v>
      </c>
      <c r="B504" s="51" t="s">
        <v>81</v>
      </c>
      <c r="C504" s="51" t="s">
        <v>82</v>
      </c>
      <c r="D504" s="51" t="s">
        <v>188</v>
      </c>
      <c r="E504" s="51" t="s">
        <v>253</v>
      </c>
      <c r="F504" s="52">
        <v>0</v>
      </c>
      <c r="G504" s="53">
        <v>0</v>
      </c>
      <c r="H504" s="52">
        <v>2</v>
      </c>
      <c r="I504" s="53">
        <v>10468.469999999999</v>
      </c>
      <c r="J504" s="121">
        <v>4060331036</v>
      </c>
      <c r="K504" s="52">
        <f t="shared" si="117"/>
        <v>0</v>
      </c>
      <c r="L504" s="52">
        <f t="shared" si="119"/>
        <v>0</v>
      </c>
      <c r="M504" s="52">
        <f t="shared" si="120"/>
        <v>95</v>
      </c>
      <c r="N504" s="52">
        <f t="shared" si="118"/>
        <v>57</v>
      </c>
      <c r="O504" s="52">
        <f t="shared" si="121"/>
        <v>0</v>
      </c>
      <c r="P504" s="52">
        <f t="shared" si="122"/>
        <v>0</v>
      </c>
      <c r="Q504" s="52">
        <f t="shared" si="123"/>
        <v>0</v>
      </c>
      <c r="R504" s="52">
        <f t="shared" si="124"/>
        <v>0</v>
      </c>
      <c r="S504" s="52" t="str">
        <f t="shared" si="125"/>
        <v xml:space="preserve"> </v>
      </c>
      <c r="T504" s="52">
        <v>0</v>
      </c>
      <c r="U504" s="53">
        <v>0</v>
      </c>
      <c r="V504" s="53">
        <v>6769.0249999999996</v>
      </c>
      <c r="W504" s="176" t="str">
        <f t="shared" si="126"/>
        <v/>
      </c>
      <c r="X504" s="118">
        <f t="shared" si="127"/>
        <v>-13538.05</v>
      </c>
      <c r="Y504" s="194" t="str">
        <f t="shared" si="133"/>
        <v>NÃO</v>
      </c>
      <c r="Z504" s="118">
        <f t="shared" si="128"/>
        <v>-10468.469999999999</v>
      </c>
      <c r="AA504" s="118">
        <f t="shared" si="129"/>
        <v>-13538.05</v>
      </c>
      <c r="AB504" s="118">
        <f t="shared" si="130"/>
        <v>-10468.469999999999</v>
      </c>
    </row>
    <row r="505" spans="1:28" x14ac:dyDescent="0.25">
      <c r="A505" s="193" t="s">
        <v>277</v>
      </c>
      <c r="B505" s="51" t="s">
        <v>81</v>
      </c>
      <c r="C505" s="51" t="s">
        <v>55</v>
      </c>
      <c r="D505" s="51" t="s">
        <v>194</v>
      </c>
      <c r="E505" s="51" t="s">
        <v>250</v>
      </c>
      <c r="F505" s="52">
        <v>14.499999999999998</v>
      </c>
      <c r="G505" s="53">
        <v>88393.519799999995</v>
      </c>
      <c r="H505" s="52">
        <v>1</v>
      </c>
      <c r="I505" s="53">
        <v>2996.54</v>
      </c>
      <c r="J505" s="121">
        <v>4060331037</v>
      </c>
      <c r="K505" s="52">
        <f t="shared" si="117"/>
        <v>1</v>
      </c>
      <c r="L505" s="52">
        <f t="shared" si="119"/>
        <v>17</v>
      </c>
      <c r="M505" s="52">
        <f t="shared" si="120"/>
        <v>86.5</v>
      </c>
      <c r="N505" s="52">
        <f t="shared" si="118"/>
        <v>57</v>
      </c>
      <c r="O505" s="52">
        <f t="shared" si="121"/>
        <v>86.5</v>
      </c>
      <c r="P505" s="52">
        <f t="shared" si="122"/>
        <v>57</v>
      </c>
      <c r="Q505" s="52">
        <f t="shared" si="123"/>
        <v>2</v>
      </c>
      <c r="R505" s="52">
        <f t="shared" si="124"/>
        <v>0</v>
      </c>
      <c r="S505" s="52" t="str">
        <f t="shared" si="125"/>
        <v>sim</v>
      </c>
      <c r="T505" s="52">
        <v>17</v>
      </c>
      <c r="U505" s="53">
        <v>103633.78140000001</v>
      </c>
      <c r="V505" s="53">
        <v>6096.1048000000001</v>
      </c>
      <c r="W505" s="176" t="str">
        <f t="shared" si="126"/>
        <v>NÃO</v>
      </c>
      <c r="X505" s="118">
        <f t="shared" si="127"/>
        <v>82297.414799999984</v>
      </c>
      <c r="Y505" s="194" t="str">
        <f t="shared" si="133"/>
        <v>NÃO</v>
      </c>
      <c r="Z505" s="118">
        <f t="shared" si="128"/>
        <v>82297.414799999984</v>
      </c>
      <c r="AA505" s="118">
        <f t="shared" si="129"/>
        <v>82297.414799999984</v>
      </c>
      <c r="AB505" s="118">
        <f t="shared" si="130"/>
        <v>82297.414799999984</v>
      </c>
    </row>
    <row r="506" spans="1:28" ht="30" x14ac:dyDescent="0.25">
      <c r="A506" s="193" t="s">
        <v>277</v>
      </c>
      <c r="B506" s="51" t="s">
        <v>81</v>
      </c>
      <c r="C506" s="51" t="s">
        <v>55</v>
      </c>
      <c r="D506" s="51" t="s">
        <v>194</v>
      </c>
      <c r="E506" s="51" t="s">
        <v>258</v>
      </c>
      <c r="F506" s="52">
        <v>0</v>
      </c>
      <c r="G506" s="53">
        <v>0</v>
      </c>
      <c r="H506" s="52">
        <v>3</v>
      </c>
      <c r="I506" s="53">
        <v>17259.599999999999</v>
      </c>
      <c r="J506" s="121">
        <v>4060331037</v>
      </c>
      <c r="K506" s="52">
        <f t="shared" si="117"/>
        <v>0</v>
      </c>
      <c r="L506" s="52">
        <f t="shared" si="119"/>
        <v>0</v>
      </c>
      <c r="M506" s="52">
        <f t="shared" si="120"/>
        <v>86.5</v>
      </c>
      <c r="N506" s="52">
        <f t="shared" si="118"/>
        <v>57</v>
      </c>
      <c r="O506" s="52">
        <f t="shared" si="121"/>
        <v>84.5</v>
      </c>
      <c r="P506" s="52">
        <f t="shared" si="122"/>
        <v>56</v>
      </c>
      <c r="Q506" s="52">
        <f t="shared" si="123"/>
        <v>0</v>
      </c>
      <c r="R506" s="52">
        <f t="shared" si="124"/>
        <v>0</v>
      </c>
      <c r="S506" s="52" t="str">
        <f t="shared" si="125"/>
        <v xml:space="preserve"> </v>
      </c>
      <c r="T506" s="52">
        <v>0</v>
      </c>
      <c r="U506" s="53">
        <v>0</v>
      </c>
      <c r="V506" s="53">
        <v>5611.0918000000001</v>
      </c>
      <c r="W506" s="176" t="str">
        <f t="shared" si="126"/>
        <v/>
      </c>
      <c r="X506" s="118">
        <f t="shared" si="127"/>
        <v>-16833.275399999999</v>
      </c>
      <c r="Y506" s="194" t="str">
        <f t="shared" si="133"/>
        <v>SIM</v>
      </c>
      <c r="Z506" s="118">
        <f t="shared" si="128"/>
        <v>-16833.275399999999</v>
      </c>
      <c r="AA506" s="118">
        <f t="shared" si="129"/>
        <v>-16833.275399999999</v>
      </c>
      <c r="AB506" s="118">
        <f t="shared" si="130"/>
        <v>-16833.275399999999</v>
      </c>
    </row>
    <row r="507" spans="1:28" x14ac:dyDescent="0.25">
      <c r="A507" s="193" t="s">
        <v>277</v>
      </c>
      <c r="B507" s="51" t="s">
        <v>81</v>
      </c>
      <c r="C507" s="51" t="s">
        <v>55</v>
      </c>
      <c r="D507" s="51" t="s">
        <v>194</v>
      </c>
      <c r="E507" s="51" t="s">
        <v>253</v>
      </c>
      <c r="F507" s="52">
        <v>59.000000000000007</v>
      </c>
      <c r="G507" s="53">
        <v>399372.47519999999</v>
      </c>
      <c r="H507" s="52">
        <v>56</v>
      </c>
      <c r="I507" s="53">
        <v>350432.41</v>
      </c>
      <c r="J507" s="121">
        <v>4060331037</v>
      </c>
      <c r="K507" s="52">
        <f t="shared" si="117"/>
        <v>56</v>
      </c>
      <c r="L507" s="52">
        <f t="shared" si="119"/>
        <v>69.5</v>
      </c>
      <c r="M507" s="52">
        <f t="shared" si="120"/>
        <v>86.5</v>
      </c>
      <c r="N507" s="52">
        <f t="shared" si="118"/>
        <v>57</v>
      </c>
      <c r="O507" s="52">
        <f t="shared" si="121"/>
        <v>84.5</v>
      </c>
      <c r="P507" s="52">
        <f t="shared" si="122"/>
        <v>56</v>
      </c>
      <c r="Q507" s="52">
        <f t="shared" si="123"/>
        <v>85</v>
      </c>
      <c r="R507" s="52">
        <f t="shared" si="124"/>
        <v>0</v>
      </c>
      <c r="S507" s="52" t="str">
        <f t="shared" si="125"/>
        <v>não</v>
      </c>
      <c r="T507" s="52">
        <v>69.5</v>
      </c>
      <c r="U507" s="53">
        <v>470447.23739999998</v>
      </c>
      <c r="V507" s="53">
        <v>6769.0249999999996</v>
      </c>
      <c r="W507" s="176" t="str">
        <f t="shared" si="126"/>
        <v>NÃO</v>
      </c>
      <c r="X507" s="118">
        <f t="shared" si="127"/>
        <v>20307.075000000048</v>
      </c>
      <c r="Y507" s="194" t="str">
        <f t="shared" si="133"/>
        <v>NÃO</v>
      </c>
      <c r="Z507" s="118">
        <f t="shared" si="128"/>
        <v>20307.075000000048</v>
      </c>
      <c r="AA507" s="118">
        <f t="shared" si="129"/>
        <v>20307.075000000048</v>
      </c>
      <c r="AB507" s="118">
        <f t="shared" si="130"/>
        <v>20307.075000000048</v>
      </c>
    </row>
    <row r="508" spans="1:28" x14ac:dyDescent="0.25">
      <c r="A508" s="193" t="s">
        <v>277</v>
      </c>
      <c r="B508" s="51" t="s">
        <v>81</v>
      </c>
      <c r="C508" s="51" t="s">
        <v>82</v>
      </c>
      <c r="D508" s="51" t="s">
        <v>189</v>
      </c>
      <c r="E508" s="51" t="s">
        <v>255</v>
      </c>
      <c r="F508" s="52">
        <v>0</v>
      </c>
      <c r="G508" s="53">
        <v>0</v>
      </c>
      <c r="H508" s="52">
        <v>1</v>
      </c>
      <c r="I508" s="53">
        <v>5261.32</v>
      </c>
      <c r="J508" s="121">
        <v>4060331038</v>
      </c>
      <c r="K508" s="52">
        <f t="shared" si="117"/>
        <v>0</v>
      </c>
      <c r="L508" s="52">
        <f t="shared" si="119"/>
        <v>0</v>
      </c>
      <c r="M508" s="52">
        <f t="shared" si="120"/>
        <v>15.999999999999998</v>
      </c>
      <c r="N508" s="52">
        <f t="shared" si="118"/>
        <v>8</v>
      </c>
      <c r="O508" s="52">
        <f t="shared" si="121"/>
        <v>15.999999999999998</v>
      </c>
      <c r="P508" s="52">
        <f t="shared" si="122"/>
        <v>8</v>
      </c>
      <c r="Q508" s="52">
        <f t="shared" si="123"/>
        <v>0</v>
      </c>
      <c r="R508" s="52">
        <f t="shared" si="124"/>
        <v>0</v>
      </c>
      <c r="S508" s="52" t="str">
        <f t="shared" si="125"/>
        <v xml:space="preserve"> </v>
      </c>
      <c r="T508" s="52">
        <v>0</v>
      </c>
      <c r="U508" s="53">
        <v>0</v>
      </c>
      <c r="V508" s="53">
        <v>5611.0918000000001</v>
      </c>
      <c r="W508" s="176" t="str">
        <f t="shared" si="126"/>
        <v/>
      </c>
      <c r="X508" s="118">
        <f t="shared" si="127"/>
        <v>-5611.0918000000001</v>
      </c>
      <c r="Y508" s="194" t="str">
        <f t="shared" si="133"/>
        <v>NÃO</v>
      </c>
      <c r="Z508" s="118">
        <f t="shared" si="128"/>
        <v>-5261.32</v>
      </c>
      <c r="AA508" s="118">
        <f t="shared" si="129"/>
        <v>-5611.0918000000001</v>
      </c>
      <c r="AB508" s="118">
        <f t="shared" si="130"/>
        <v>-5261.32</v>
      </c>
    </row>
    <row r="509" spans="1:28" x14ac:dyDescent="0.25">
      <c r="A509" s="193" t="s">
        <v>277</v>
      </c>
      <c r="B509" s="51" t="s">
        <v>81</v>
      </c>
      <c r="C509" s="51" t="s">
        <v>82</v>
      </c>
      <c r="D509" s="51" t="s">
        <v>189</v>
      </c>
      <c r="E509" s="51" t="s">
        <v>250</v>
      </c>
      <c r="F509" s="52">
        <v>2.5</v>
      </c>
      <c r="G509" s="53">
        <v>15240.262199999999</v>
      </c>
      <c r="H509" s="52">
        <v>1</v>
      </c>
      <c r="I509" s="53">
        <v>4598.6000000000004</v>
      </c>
      <c r="J509" s="121">
        <v>4060331038</v>
      </c>
      <c r="K509" s="52">
        <f t="shared" si="117"/>
        <v>1</v>
      </c>
      <c r="L509" s="52">
        <f t="shared" si="119"/>
        <v>3</v>
      </c>
      <c r="M509" s="52">
        <f t="shared" si="120"/>
        <v>15.999999999999998</v>
      </c>
      <c r="N509" s="52">
        <f t="shared" si="118"/>
        <v>8</v>
      </c>
      <c r="O509" s="52">
        <f t="shared" si="121"/>
        <v>15.999999999999998</v>
      </c>
      <c r="P509" s="52">
        <f t="shared" si="122"/>
        <v>8</v>
      </c>
      <c r="Q509" s="52">
        <f t="shared" si="123"/>
        <v>2</v>
      </c>
      <c r="R509" s="52">
        <f t="shared" si="124"/>
        <v>0</v>
      </c>
      <c r="S509" s="52" t="str">
        <f t="shared" si="125"/>
        <v>sim</v>
      </c>
      <c r="T509" s="52">
        <v>3</v>
      </c>
      <c r="U509" s="53">
        <v>18288.314399999999</v>
      </c>
      <c r="V509" s="53">
        <v>6096.1048000000001</v>
      </c>
      <c r="W509" s="176" t="str">
        <f t="shared" si="126"/>
        <v>NÃO</v>
      </c>
      <c r="X509" s="118">
        <f t="shared" si="127"/>
        <v>9144.1571999999996</v>
      </c>
      <c r="Y509" s="194" t="str">
        <f t="shared" si="133"/>
        <v>NÃO</v>
      </c>
      <c r="Z509" s="118">
        <f t="shared" si="128"/>
        <v>9144.1571999999996</v>
      </c>
      <c r="AA509" s="118">
        <f t="shared" si="129"/>
        <v>9144.1571999999996</v>
      </c>
      <c r="AB509" s="118">
        <f t="shared" si="130"/>
        <v>9144.1571999999996</v>
      </c>
    </row>
    <row r="510" spans="1:28" ht="30" x14ac:dyDescent="0.25">
      <c r="A510" s="193" t="s">
        <v>277</v>
      </c>
      <c r="B510" s="51" t="s">
        <v>81</v>
      </c>
      <c r="C510" s="51" t="s">
        <v>82</v>
      </c>
      <c r="D510" s="51" t="s">
        <v>189</v>
      </c>
      <c r="E510" s="51" t="s">
        <v>258</v>
      </c>
      <c r="F510" s="52">
        <v>11</v>
      </c>
      <c r="G510" s="53">
        <v>61722.009599999998</v>
      </c>
      <c r="H510" s="52">
        <v>7</v>
      </c>
      <c r="I510" s="53">
        <v>36138.800000000003</v>
      </c>
      <c r="J510" s="121">
        <v>4060331038</v>
      </c>
      <c r="K510" s="52">
        <f t="shared" si="117"/>
        <v>7</v>
      </c>
      <c r="L510" s="52">
        <f t="shared" si="119"/>
        <v>12.999999999999998</v>
      </c>
      <c r="M510" s="52">
        <f t="shared" si="120"/>
        <v>15.999999999999998</v>
      </c>
      <c r="N510" s="52">
        <f t="shared" si="118"/>
        <v>8</v>
      </c>
      <c r="O510" s="52">
        <f t="shared" si="121"/>
        <v>13.999999999999998</v>
      </c>
      <c r="P510" s="52">
        <f t="shared" si="122"/>
        <v>7</v>
      </c>
      <c r="Q510" s="52">
        <f t="shared" si="123"/>
        <v>14</v>
      </c>
      <c r="R510" s="52">
        <f t="shared" si="124"/>
        <v>0</v>
      </c>
      <c r="S510" s="52" t="str">
        <f t="shared" si="125"/>
        <v>não</v>
      </c>
      <c r="T510" s="52">
        <v>12.999999999999998</v>
      </c>
      <c r="U510" s="53">
        <v>72944.193599999999</v>
      </c>
      <c r="V510" s="53">
        <v>5611.0918000000001</v>
      </c>
      <c r="W510" s="176" t="str">
        <f t="shared" si="126"/>
        <v>NÃO</v>
      </c>
      <c r="X510" s="118">
        <f t="shared" si="127"/>
        <v>22444.367200000001</v>
      </c>
      <c r="Y510" s="194" t="str">
        <f t="shared" si="133"/>
        <v>NÃO</v>
      </c>
      <c r="Z510" s="118">
        <f t="shared" si="128"/>
        <v>22444.367200000001</v>
      </c>
      <c r="AA510" s="118">
        <f t="shared" si="129"/>
        <v>22444.367200000001</v>
      </c>
      <c r="AB510" s="118">
        <f t="shared" si="130"/>
        <v>22444.367200000001</v>
      </c>
    </row>
    <row r="511" spans="1:28" ht="30" x14ac:dyDescent="0.25">
      <c r="A511" s="193" t="s">
        <v>277</v>
      </c>
      <c r="B511" s="51" t="s">
        <v>81</v>
      </c>
      <c r="C511" s="51" t="s">
        <v>82</v>
      </c>
      <c r="D511" s="51" t="s">
        <v>190</v>
      </c>
      <c r="E511" s="51" t="s">
        <v>255</v>
      </c>
      <c r="F511" s="52">
        <v>0</v>
      </c>
      <c r="G511" s="53">
        <v>0</v>
      </c>
      <c r="H511" s="52">
        <v>1</v>
      </c>
      <c r="I511" s="53">
        <v>5911.29</v>
      </c>
      <c r="J511" s="121">
        <v>4060331039</v>
      </c>
      <c r="K511" s="52">
        <f t="shared" si="117"/>
        <v>0</v>
      </c>
      <c r="L511" s="52">
        <f t="shared" si="119"/>
        <v>0</v>
      </c>
      <c r="M511" s="52">
        <f t="shared" si="120"/>
        <v>25</v>
      </c>
      <c r="N511" s="52">
        <f t="shared" si="118"/>
        <v>6</v>
      </c>
      <c r="O511" s="52">
        <f t="shared" si="121"/>
        <v>25</v>
      </c>
      <c r="P511" s="52">
        <f t="shared" si="122"/>
        <v>6</v>
      </c>
      <c r="Q511" s="52">
        <f t="shared" si="123"/>
        <v>0</v>
      </c>
      <c r="R511" s="52">
        <f t="shared" si="124"/>
        <v>0</v>
      </c>
      <c r="S511" s="52" t="str">
        <f t="shared" si="125"/>
        <v xml:space="preserve"> </v>
      </c>
      <c r="T511" s="52">
        <v>0</v>
      </c>
      <c r="U511" s="53">
        <v>0</v>
      </c>
      <c r="V511" s="53">
        <v>5611.0918000000001</v>
      </c>
      <c r="W511" s="176" t="str">
        <f t="shared" si="126"/>
        <v/>
      </c>
      <c r="X511" s="118">
        <f t="shared" si="127"/>
        <v>-5611.0918000000001</v>
      </c>
      <c r="Y511" s="194" t="str">
        <f t="shared" si="133"/>
        <v>SIM</v>
      </c>
      <c r="Z511" s="118">
        <f t="shared" si="128"/>
        <v>-5611.0918000000001</v>
      </c>
      <c r="AA511" s="118">
        <f t="shared" si="129"/>
        <v>-5611.0918000000001</v>
      </c>
      <c r="AB511" s="118">
        <f t="shared" si="130"/>
        <v>-5611.0918000000001</v>
      </c>
    </row>
    <row r="512" spans="1:28" ht="30" x14ac:dyDescent="0.25">
      <c r="A512" s="193" t="s">
        <v>277</v>
      </c>
      <c r="B512" s="51" t="s">
        <v>81</v>
      </c>
      <c r="C512" s="51" t="s">
        <v>82</v>
      </c>
      <c r="D512" s="51" t="s">
        <v>190</v>
      </c>
      <c r="E512" s="51" t="s">
        <v>250</v>
      </c>
      <c r="F512" s="52">
        <v>3.9999999999999996</v>
      </c>
      <c r="G512" s="53">
        <v>24384.419399999999</v>
      </c>
      <c r="H512" s="52">
        <v>1</v>
      </c>
      <c r="I512" s="53">
        <v>5213.32</v>
      </c>
      <c r="J512" s="121">
        <v>4060331039</v>
      </c>
      <c r="K512" s="52">
        <f t="shared" si="117"/>
        <v>1</v>
      </c>
      <c r="L512" s="52">
        <f t="shared" si="119"/>
        <v>5</v>
      </c>
      <c r="M512" s="52">
        <f t="shared" si="120"/>
        <v>25</v>
      </c>
      <c r="N512" s="52">
        <f t="shared" si="118"/>
        <v>6</v>
      </c>
      <c r="O512" s="52">
        <f t="shared" si="121"/>
        <v>25</v>
      </c>
      <c r="P512" s="52">
        <f t="shared" si="122"/>
        <v>6</v>
      </c>
      <c r="Q512" s="52">
        <f t="shared" si="123"/>
        <v>4</v>
      </c>
      <c r="R512" s="52">
        <f t="shared" si="124"/>
        <v>0</v>
      </c>
      <c r="S512" s="52" t="str">
        <f t="shared" si="125"/>
        <v>não</v>
      </c>
      <c r="T512" s="52">
        <v>5</v>
      </c>
      <c r="U512" s="53">
        <v>30480.523799999999</v>
      </c>
      <c r="V512" s="53">
        <v>6096.1048000000001</v>
      </c>
      <c r="W512" s="176" t="str">
        <f t="shared" si="126"/>
        <v>NÃO</v>
      </c>
      <c r="X512" s="118">
        <f t="shared" si="127"/>
        <v>18288.314399999999</v>
      </c>
      <c r="Y512" s="194" t="str">
        <f t="shared" si="133"/>
        <v>NÃO</v>
      </c>
      <c r="Z512" s="118">
        <f t="shared" si="128"/>
        <v>18288.314399999999</v>
      </c>
      <c r="AA512" s="118">
        <f t="shared" si="129"/>
        <v>18288.314399999999</v>
      </c>
      <c r="AB512" s="118">
        <f t="shared" si="130"/>
        <v>18288.314399999999</v>
      </c>
    </row>
    <row r="513" spans="1:28" ht="30" x14ac:dyDescent="0.25">
      <c r="A513" s="193" t="s">
        <v>277</v>
      </c>
      <c r="B513" s="51" t="s">
        <v>81</v>
      </c>
      <c r="C513" s="51" t="s">
        <v>82</v>
      </c>
      <c r="D513" s="51" t="s">
        <v>190</v>
      </c>
      <c r="E513" s="51" t="s">
        <v>258</v>
      </c>
      <c r="F513" s="52">
        <v>17</v>
      </c>
      <c r="G513" s="53">
        <v>95388.560400000002</v>
      </c>
      <c r="H513" s="52">
        <v>5</v>
      </c>
      <c r="I513" s="53">
        <v>23198.59</v>
      </c>
      <c r="J513" s="121">
        <v>4060331039</v>
      </c>
      <c r="K513" s="52">
        <f t="shared" si="117"/>
        <v>5</v>
      </c>
      <c r="L513" s="52">
        <f t="shared" si="119"/>
        <v>20</v>
      </c>
      <c r="M513" s="52">
        <f t="shared" si="120"/>
        <v>25</v>
      </c>
      <c r="N513" s="52">
        <f t="shared" si="118"/>
        <v>6</v>
      </c>
      <c r="O513" s="52">
        <f t="shared" si="121"/>
        <v>21</v>
      </c>
      <c r="P513" s="52">
        <f t="shared" si="122"/>
        <v>5</v>
      </c>
      <c r="Q513" s="52">
        <f t="shared" si="123"/>
        <v>21</v>
      </c>
      <c r="R513" s="52">
        <f t="shared" si="124"/>
        <v>0</v>
      </c>
      <c r="S513" s="52" t="str">
        <f t="shared" si="125"/>
        <v>não</v>
      </c>
      <c r="T513" s="52">
        <v>20</v>
      </c>
      <c r="U513" s="53">
        <v>112221.8358</v>
      </c>
      <c r="V513" s="53">
        <v>5611.0918000000001</v>
      </c>
      <c r="W513" s="176" t="str">
        <f t="shared" si="126"/>
        <v>NÃO</v>
      </c>
      <c r="X513" s="118">
        <f t="shared" si="127"/>
        <v>67333.101599999995</v>
      </c>
      <c r="Y513" s="194" t="str">
        <f t="shared" si="133"/>
        <v>NÃO</v>
      </c>
      <c r="Z513" s="118">
        <f t="shared" si="128"/>
        <v>67333.101599999995</v>
      </c>
      <c r="AA513" s="118">
        <f t="shared" si="129"/>
        <v>67333.101599999995</v>
      </c>
      <c r="AB513" s="118">
        <f t="shared" si="130"/>
        <v>67333.101599999995</v>
      </c>
    </row>
    <row r="514" spans="1:28" x14ac:dyDescent="0.25">
      <c r="A514" s="193" t="s">
        <v>277</v>
      </c>
      <c r="B514" s="51" t="s">
        <v>81</v>
      </c>
      <c r="C514" s="51" t="s">
        <v>82</v>
      </c>
      <c r="D514" s="51" t="s">
        <v>191</v>
      </c>
      <c r="E514" s="51" t="s">
        <v>250</v>
      </c>
      <c r="F514" s="52">
        <v>0</v>
      </c>
      <c r="G514" s="53">
        <v>0</v>
      </c>
      <c r="H514" s="52">
        <v>1</v>
      </c>
      <c r="I514" s="53">
        <v>4598.6000000000004</v>
      </c>
      <c r="J514" s="121">
        <v>4060331040</v>
      </c>
      <c r="K514" s="52">
        <f t="shared" ref="K514:K577" si="134">IF(F514=0,0,H514)</f>
        <v>0</v>
      </c>
      <c r="L514" s="52">
        <f t="shared" si="119"/>
        <v>0</v>
      </c>
      <c r="M514" s="52">
        <f t="shared" si="120"/>
        <v>20.5</v>
      </c>
      <c r="N514" s="52">
        <f t="shared" ref="N514:N577" si="135">SUMIF($J$2:$J$814,J514,$K$2:$K$815)</f>
        <v>4</v>
      </c>
      <c r="O514" s="52">
        <f t="shared" si="121"/>
        <v>20.5</v>
      </c>
      <c r="P514" s="52">
        <f t="shared" si="122"/>
        <v>4</v>
      </c>
      <c r="Q514" s="52">
        <f t="shared" si="123"/>
        <v>0</v>
      </c>
      <c r="R514" s="52">
        <f t="shared" si="124"/>
        <v>0</v>
      </c>
      <c r="S514" s="52" t="str">
        <f t="shared" si="125"/>
        <v xml:space="preserve"> </v>
      </c>
      <c r="T514" s="52">
        <v>0</v>
      </c>
      <c r="U514" s="53">
        <v>0</v>
      </c>
      <c r="V514" s="53">
        <v>6096.1048000000001</v>
      </c>
      <c r="W514" s="176" t="str">
        <f t="shared" si="126"/>
        <v/>
      </c>
      <c r="X514" s="118">
        <f t="shared" si="127"/>
        <v>-6096.1048000000001</v>
      </c>
      <c r="Y514" s="194" t="str">
        <f t="shared" si="133"/>
        <v>NÃO</v>
      </c>
      <c r="Z514" s="118">
        <f t="shared" si="128"/>
        <v>-4598.6000000000004</v>
      </c>
      <c r="AA514" s="118">
        <f t="shared" si="129"/>
        <v>-6096.1048000000001</v>
      </c>
      <c r="AB514" s="118">
        <f t="shared" si="130"/>
        <v>-4598.6000000000004</v>
      </c>
    </row>
    <row r="515" spans="1:28" ht="30" x14ac:dyDescent="0.25">
      <c r="A515" s="193" t="s">
        <v>277</v>
      </c>
      <c r="B515" s="51" t="s">
        <v>81</v>
      </c>
      <c r="C515" s="51" t="s">
        <v>82</v>
      </c>
      <c r="D515" s="51" t="s">
        <v>191</v>
      </c>
      <c r="E515" s="51" t="s">
        <v>258</v>
      </c>
      <c r="F515" s="52">
        <v>14.000000000000002</v>
      </c>
      <c r="G515" s="53">
        <v>78555.285000000003</v>
      </c>
      <c r="H515" s="52">
        <v>4</v>
      </c>
      <c r="I515" s="53">
        <v>17511.63</v>
      </c>
      <c r="J515" s="121">
        <v>4060331040</v>
      </c>
      <c r="K515" s="52">
        <f t="shared" si="134"/>
        <v>4</v>
      </c>
      <c r="L515" s="52">
        <f t="shared" ref="L515:L578" si="136">IF(H515=0,0,T515)</f>
        <v>16.5</v>
      </c>
      <c r="M515" s="52">
        <f t="shared" ref="M515:M578" si="137">SUMIF($J$2:$J$814,J515,$T$2:$T$815)</f>
        <v>20.5</v>
      </c>
      <c r="N515" s="52">
        <f t="shared" si="135"/>
        <v>4</v>
      </c>
      <c r="O515" s="52">
        <f t="shared" ref="O515:O578" si="138">IF(J515=J514,O514-Q514,M515)</f>
        <v>20.5</v>
      </c>
      <c r="P515" s="52">
        <f t="shared" ref="P515:P578" si="139">IF(J515=J514,P514-K514,N515)</f>
        <v>4</v>
      </c>
      <c r="Q515" s="52">
        <f t="shared" ref="Q515:Q578" si="140">IF(P515=0,0,ROUND(K515/P515*O515,0))</f>
        <v>21</v>
      </c>
      <c r="R515" s="52">
        <f t="shared" ref="R515:R578" si="141">IF(AND(H515&lt;F515,Q515&lt;H515),1,0)</f>
        <v>0</v>
      </c>
      <c r="S515" s="52" t="str">
        <f t="shared" ref="S515:S578" si="142">IF(Q515=0," ",IF(Q515&lt;F515,"sim","não"))</f>
        <v>não</v>
      </c>
      <c r="T515" s="52">
        <v>16.5</v>
      </c>
      <c r="U515" s="53">
        <v>92583.0144</v>
      </c>
      <c r="V515" s="53">
        <v>5611.0918000000001</v>
      </c>
      <c r="W515" s="176" t="str">
        <f t="shared" ref="W515:W578" si="143">IF(F515=0,"",IF(H515&gt;Q515,"SIM","NÃO"))</f>
        <v>NÃO</v>
      </c>
      <c r="X515" s="118">
        <f t="shared" ref="X515:X578" si="144">(F515-IF(W515="SIM",Q515,H515))*V515</f>
        <v>56110.918000000012</v>
      </c>
      <c r="Y515" s="194" t="str">
        <f t="shared" si="133"/>
        <v>NÃO</v>
      </c>
      <c r="Z515" s="118">
        <f t="shared" ref="Z515:Z578" si="145">(F515-IF(W515="SIM",Q515,H515))*IF(Y515="SIM",V515,IF(H515=0,V515,IF((F515-H515)&gt;0,V515,(I515/H515))))</f>
        <v>56110.918000000012</v>
      </c>
      <c r="AA515" s="118">
        <f t="shared" ref="AA515:AA578" si="146">(F515-H515)*V515</f>
        <v>56110.918000000012</v>
      </c>
      <c r="AB515" s="118">
        <f t="shared" ref="AB515:AB578" si="147">(F515-H515)*IF(Y515="SIM",V515,IF(H515=0,V515,IF((F515-H515)&gt;0,V515,(I515/H515))))</f>
        <v>56110.918000000012</v>
      </c>
    </row>
    <row r="516" spans="1:28" x14ac:dyDescent="0.25">
      <c r="A516" s="193" t="s">
        <v>277</v>
      </c>
      <c r="B516" s="51" t="s">
        <v>81</v>
      </c>
      <c r="C516" s="51" t="s">
        <v>82</v>
      </c>
      <c r="D516" s="51" t="s">
        <v>191</v>
      </c>
      <c r="E516" s="51" t="s">
        <v>259</v>
      </c>
      <c r="F516" s="52">
        <v>3.5000000000000004</v>
      </c>
      <c r="G516" s="53">
        <v>19638.821400000001</v>
      </c>
      <c r="H516" s="52">
        <v>0</v>
      </c>
      <c r="I516" s="53">
        <v>0</v>
      </c>
      <c r="J516" s="121">
        <v>4060331040</v>
      </c>
      <c r="K516" s="52">
        <f t="shared" si="134"/>
        <v>0</v>
      </c>
      <c r="L516" s="52">
        <f t="shared" si="136"/>
        <v>0</v>
      </c>
      <c r="M516" s="52">
        <f t="shared" si="137"/>
        <v>20.5</v>
      </c>
      <c r="N516" s="52">
        <f t="shared" si="135"/>
        <v>4</v>
      </c>
      <c r="O516" s="52">
        <f t="shared" si="138"/>
        <v>-0.5</v>
      </c>
      <c r="P516" s="52">
        <f t="shared" si="139"/>
        <v>0</v>
      </c>
      <c r="Q516" s="52">
        <f t="shared" si="140"/>
        <v>0</v>
      </c>
      <c r="R516" s="52">
        <f t="shared" si="141"/>
        <v>0</v>
      </c>
      <c r="S516" s="52" t="str">
        <f t="shared" si="142"/>
        <v xml:space="preserve"> </v>
      </c>
      <c r="T516" s="52">
        <v>3.9999999999999996</v>
      </c>
      <c r="U516" s="53">
        <v>22444.367399999999</v>
      </c>
      <c r="V516" s="53">
        <v>5611.0918000000001</v>
      </c>
      <c r="W516" s="176" t="str">
        <f t="shared" si="143"/>
        <v>NÃO</v>
      </c>
      <c r="X516" s="118">
        <f t="shared" si="144"/>
        <v>19638.821300000003</v>
      </c>
      <c r="Y516" s="194"/>
      <c r="Z516" s="118">
        <f t="shared" si="145"/>
        <v>19638.821300000003</v>
      </c>
      <c r="AA516" s="118">
        <f t="shared" si="146"/>
        <v>19638.821300000003</v>
      </c>
      <c r="AB516" s="118">
        <f t="shared" si="147"/>
        <v>19638.821300000003</v>
      </c>
    </row>
    <row r="517" spans="1:28" x14ac:dyDescent="0.25">
      <c r="A517" s="193" t="s">
        <v>277</v>
      </c>
      <c r="B517" s="51" t="s">
        <v>93</v>
      </c>
      <c r="C517" s="51" t="s">
        <v>76</v>
      </c>
      <c r="D517" s="51" t="s">
        <v>227</v>
      </c>
      <c r="E517" s="51" t="s">
        <v>251</v>
      </c>
      <c r="F517" s="52">
        <v>3.5000000000000004</v>
      </c>
      <c r="G517" s="53">
        <v>21166.3416</v>
      </c>
      <c r="H517" s="52">
        <v>6</v>
      </c>
      <c r="I517" s="53">
        <v>39211.03</v>
      </c>
      <c r="J517" s="121">
        <v>4060331041</v>
      </c>
      <c r="K517" s="52">
        <f t="shared" si="134"/>
        <v>6</v>
      </c>
      <c r="L517" s="52">
        <f t="shared" si="136"/>
        <v>3.9999999999999996</v>
      </c>
      <c r="M517" s="52">
        <f t="shared" si="137"/>
        <v>13</v>
      </c>
      <c r="N517" s="52">
        <f t="shared" si="135"/>
        <v>19</v>
      </c>
      <c r="O517" s="52">
        <f t="shared" si="138"/>
        <v>13</v>
      </c>
      <c r="P517" s="52">
        <f t="shared" si="139"/>
        <v>19</v>
      </c>
      <c r="Q517" s="52">
        <f t="shared" si="140"/>
        <v>4</v>
      </c>
      <c r="R517" s="52">
        <f t="shared" si="141"/>
        <v>0</v>
      </c>
      <c r="S517" s="52" t="str">
        <f t="shared" si="142"/>
        <v>não</v>
      </c>
      <c r="T517" s="52">
        <v>3.9999999999999996</v>
      </c>
      <c r="U517" s="53">
        <v>24190.104599999999</v>
      </c>
      <c r="V517" s="53">
        <v>6047.5261</v>
      </c>
      <c r="W517" s="176" t="str">
        <f t="shared" si="143"/>
        <v>SIM</v>
      </c>
      <c r="X517" s="118">
        <f t="shared" si="144"/>
        <v>-3023.7630499999973</v>
      </c>
      <c r="Y517" s="194" t="str">
        <f t="shared" ref="Y517:Y548" si="148">IF(I517&gt;(H517*V517),"SIM","NÃO")</f>
        <v>SIM</v>
      </c>
      <c r="Z517" s="118">
        <f t="shared" si="145"/>
        <v>-3023.7630499999973</v>
      </c>
      <c r="AA517" s="118">
        <f t="shared" si="146"/>
        <v>-15118.815249999998</v>
      </c>
      <c r="AB517" s="118">
        <f t="shared" si="147"/>
        <v>-15118.815249999998</v>
      </c>
    </row>
    <row r="518" spans="1:28" x14ac:dyDescent="0.25">
      <c r="A518" s="193" t="s">
        <v>277</v>
      </c>
      <c r="B518" s="51" t="s">
        <v>93</v>
      </c>
      <c r="C518" s="51" t="s">
        <v>76</v>
      </c>
      <c r="D518" s="51" t="s">
        <v>227</v>
      </c>
      <c r="E518" s="51" t="s">
        <v>259</v>
      </c>
      <c r="F518" s="52">
        <v>7.5</v>
      </c>
      <c r="G518" s="53">
        <v>42083.188199999997</v>
      </c>
      <c r="H518" s="52">
        <v>13</v>
      </c>
      <c r="I518" s="53">
        <v>68605.33</v>
      </c>
      <c r="J518" s="121">
        <v>4060331041</v>
      </c>
      <c r="K518" s="52">
        <f t="shared" si="134"/>
        <v>13</v>
      </c>
      <c r="L518" s="52">
        <f t="shared" si="136"/>
        <v>9</v>
      </c>
      <c r="M518" s="52">
        <f t="shared" si="137"/>
        <v>13</v>
      </c>
      <c r="N518" s="52">
        <f t="shared" si="135"/>
        <v>19</v>
      </c>
      <c r="O518" s="52">
        <f t="shared" si="138"/>
        <v>9</v>
      </c>
      <c r="P518" s="52">
        <f t="shared" si="139"/>
        <v>13</v>
      </c>
      <c r="Q518" s="52">
        <f t="shared" si="140"/>
        <v>9</v>
      </c>
      <c r="R518" s="52">
        <f t="shared" si="141"/>
        <v>0</v>
      </c>
      <c r="S518" s="52" t="str">
        <f t="shared" si="142"/>
        <v>não</v>
      </c>
      <c r="T518" s="52">
        <v>9</v>
      </c>
      <c r="U518" s="53">
        <v>50499.826200000003</v>
      </c>
      <c r="V518" s="53">
        <v>5611.0918000000001</v>
      </c>
      <c r="W518" s="176" t="str">
        <f t="shared" si="143"/>
        <v>SIM</v>
      </c>
      <c r="X518" s="118">
        <f t="shared" si="144"/>
        <v>-8416.6376999999993</v>
      </c>
      <c r="Y518" s="194" t="str">
        <f t="shared" si="148"/>
        <v>NÃO</v>
      </c>
      <c r="Z518" s="118">
        <f t="shared" si="145"/>
        <v>-7915.999615384615</v>
      </c>
      <c r="AA518" s="118">
        <f t="shared" si="146"/>
        <v>-30861.0049</v>
      </c>
      <c r="AB518" s="118">
        <f t="shared" si="147"/>
        <v>-29025.331923076923</v>
      </c>
    </row>
    <row r="519" spans="1:28" x14ac:dyDescent="0.25">
      <c r="A519" s="193" t="s">
        <v>277</v>
      </c>
      <c r="B519" s="51" t="s">
        <v>93</v>
      </c>
      <c r="C519" s="51" t="s">
        <v>76</v>
      </c>
      <c r="D519" s="51" t="s">
        <v>228</v>
      </c>
      <c r="E519" s="51" t="s">
        <v>251</v>
      </c>
      <c r="F519" s="52">
        <v>0</v>
      </c>
      <c r="G519" s="53">
        <v>0</v>
      </c>
      <c r="H519" s="52">
        <v>4</v>
      </c>
      <c r="I519" s="53">
        <v>24608.1</v>
      </c>
      <c r="J519" s="121">
        <v>4060331042</v>
      </c>
      <c r="K519" s="52">
        <f t="shared" si="134"/>
        <v>0</v>
      </c>
      <c r="L519" s="52">
        <f t="shared" si="136"/>
        <v>0</v>
      </c>
      <c r="M519" s="52">
        <f t="shared" si="137"/>
        <v>28.5</v>
      </c>
      <c r="N519" s="52">
        <f t="shared" si="135"/>
        <v>4</v>
      </c>
      <c r="O519" s="52">
        <f t="shared" si="138"/>
        <v>28.5</v>
      </c>
      <c r="P519" s="52">
        <f t="shared" si="139"/>
        <v>4</v>
      </c>
      <c r="Q519" s="52">
        <f t="shared" si="140"/>
        <v>0</v>
      </c>
      <c r="R519" s="52">
        <f t="shared" si="141"/>
        <v>0</v>
      </c>
      <c r="S519" s="52" t="str">
        <f t="shared" si="142"/>
        <v xml:space="preserve"> </v>
      </c>
      <c r="T519" s="52">
        <v>0</v>
      </c>
      <c r="U519" s="53">
        <v>0</v>
      </c>
      <c r="V519" s="53">
        <v>6047.5261</v>
      </c>
      <c r="W519" s="176" t="str">
        <f t="shared" si="143"/>
        <v/>
      </c>
      <c r="X519" s="118">
        <f t="shared" si="144"/>
        <v>-24190.1044</v>
      </c>
      <c r="Y519" s="194" t="str">
        <f t="shared" si="148"/>
        <v>SIM</v>
      </c>
      <c r="Z519" s="118">
        <f t="shared" si="145"/>
        <v>-24190.1044</v>
      </c>
      <c r="AA519" s="118">
        <f t="shared" si="146"/>
        <v>-24190.1044</v>
      </c>
      <c r="AB519" s="118">
        <f t="shared" si="147"/>
        <v>-24190.1044</v>
      </c>
    </row>
    <row r="520" spans="1:28" x14ac:dyDescent="0.25">
      <c r="A520" s="193" t="s">
        <v>277</v>
      </c>
      <c r="B520" s="51" t="s">
        <v>93</v>
      </c>
      <c r="C520" s="51" t="s">
        <v>76</v>
      </c>
      <c r="D520" s="51" t="s">
        <v>228</v>
      </c>
      <c r="E520" s="51" t="s">
        <v>259</v>
      </c>
      <c r="F520" s="52">
        <v>24.499999999999996</v>
      </c>
      <c r="G520" s="53">
        <v>137471.74919999999</v>
      </c>
      <c r="H520" s="52">
        <v>4</v>
      </c>
      <c r="I520" s="53">
        <v>23904.95</v>
      </c>
      <c r="J520" s="121">
        <v>4060331042</v>
      </c>
      <c r="K520" s="52">
        <f t="shared" si="134"/>
        <v>4</v>
      </c>
      <c r="L520" s="52">
        <f t="shared" si="136"/>
        <v>28.5</v>
      </c>
      <c r="M520" s="52">
        <f t="shared" si="137"/>
        <v>28.5</v>
      </c>
      <c r="N520" s="52">
        <f t="shared" si="135"/>
        <v>4</v>
      </c>
      <c r="O520" s="52">
        <f t="shared" si="138"/>
        <v>28.5</v>
      </c>
      <c r="P520" s="52">
        <f t="shared" si="139"/>
        <v>4</v>
      </c>
      <c r="Q520" s="52">
        <f t="shared" si="140"/>
        <v>29</v>
      </c>
      <c r="R520" s="52">
        <f t="shared" si="141"/>
        <v>0</v>
      </c>
      <c r="S520" s="52" t="str">
        <f t="shared" si="142"/>
        <v>não</v>
      </c>
      <c r="T520" s="52">
        <v>28.5</v>
      </c>
      <c r="U520" s="53">
        <v>159916.11660000001</v>
      </c>
      <c r="V520" s="53">
        <v>5611.0918000000001</v>
      </c>
      <c r="W520" s="176" t="str">
        <f t="shared" si="143"/>
        <v>NÃO</v>
      </c>
      <c r="X520" s="118">
        <f t="shared" si="144"/>
        <v>115027.38189999998</v>
      </c>
      <c r="Y520" s="194" t="str">
        <f t="shared" si="148"/>
        <v>SIM</v>
      </c>
      <c r="Z520" s="118">
        <f t="shared" si="145"/>
        <v>115027.38189999998</v>
      </c>
      <c r="AA520" s="118">
        <f t="shared" si="146"/>
        <v>115027.38189999998</v>
      </c>
      <c r="AB520" s="118">
        <f t="shared" si="147"/>
        <v>115027.38189999998</v>
      </c>
    </row>
    <row r="521" spans="1:28" ht="30" x14ac:dyDescent="0.25">
      <c r="A521" s="193" t="s">
        <v>277</v>
      </c>
      <c r="B521" s="51" t="s">
        <v>93</v>
      </c>
      <c r="C521" s="51" t="s">
        <v>43</v>
      </c>
      <c r="D521" s="51" t="s">
        <v>224</v>
      </c>
      <c r="E521" s="51" t="s">
        <v>251</v>
      </c>
      <c r="F521" s="52">
        <v>126.49999999999999</v>
      </c>
      <c r="G521" s="53">
        <v>765012.05160000001</v>
      </c>
      <c r="H521" s="52">
        <v>290</v>
      </c>
      <c r="I521" s="53">
        <v>1788785.29</v>
      </c>
      <c r="J521" s="121">
        <v>4060331043</v>
      </c>
      <c r="K521" s="52">
        <f t="shared" si="134"/>
        <v>290</v>
      </c>
      <c r="L521" s="52">
        <f t="shared" si="136"/>
        <v>149</v>
      </c>
      <c r="M521" s="52">
        <f t="shared" si="137"/>
        <v>149</v>
      </c>
      <c r="N521" s="52">
        <f t="shared" si="135"/>
        <v>290</v>
      </c>
      <c r="O521" s="52">
        <f t="shared" si="138"/>
        <v>149</v>
      </c>
      <c r="P521" s="52">
        <f t="shared" si="139"/>
        <v>290</v>
      </c>
      <c r="Q521" s="52">
        <f t="shared" si="140"/>
        <v>149</v>
      </c>
      <c r="R521" s="52">
        <f t="shared" si="141"/>
        <v>0</v>
      </c>
      <c r="S521" s="52" t="str">
        <f t="shared" si="142"/>
        <v>não</v>
      </c>
      <c r="T521" s="52">
        <v>149</v>
      </c>
      <c r="U521" s="53">
        <v>901081.38899999997</v>
      </c>
      <c r="V521" s="53">
        <v>6047.5261</v>
      </c>
      <c r="W521" s="176" t="str">
        <f t="shared" si="143"/>
        <v>SIM</v>
      </c>
      <c r="X521" s="118">
        <f t="shared" si="144"/>
        <v>-136069.3372500001</v>
      </c>
      <c r="Y521" s="194" t="str">
        <f t="shared" si="148"/>
        <v>SIM</v>
      </c>
      <c r="Z521" s="118">
        <f t="shared" si="145"/>
        <v>-136069.3372500001</v>
      </c>
      <c r="AA521" s="118">
        <f t="shared" si="146"/>
        <v>-988770.51734999998</v>
      </c>
      <c r="AB521" s="118">
        <f t="shared" si="147"/>
        <v>-988770.51734999998</v>
      </c>
    </row>
    <row r="522" spans="1:28" x14ac:dyDescent="0.25">
      <c r="A522" s="193" t="s">
        <v>277</v>
      </c>
      <c r="B522" s="51" t="s">
        <v>93</v>
      </c>
      <c r="C522" s="51" t="s">
        <v>76</v>
      </c>
      <c r="D522" s="51" t="s">
        <v>229</v>
      </c>
      <c r="E522" s="51" t="s">
        <v>250</v>
      </c>
      <c r="F522" s="52">
        <v>0</v>
      </c>
      <c r="G522" s="53">
        <v>0</v>
      </c>
      <c r="H522" s="52">
        <v>1</v>
      </c>
      <c r="I522" s="53">
        <v>4611.3</v>
      </c>
      <c r="J522" s="121">
        <v>4060331044</v>
      </c>
      <c r="K522" s="52">
        <f t="shared" si="134"/>
        <v>0</v>
      </c>
      <c r="L522" s="52">
        <f t="shared" si="136"/>
        <v>0</v>
      </c>
      <c r="M522" s="52">
        <f t="shared" si="137"/>
        <v>40.5</v>
      </c>
      <c r="N522" s="52">
        <f t="shared" si="135"/>
        <v>20</v>
      </c>
      <c r="O522" s="52">
        <f t="shared" si="138"/>
        <v>40.5</v>
      </c>
      <c r="P522" s="52">
        <f t="shared" si="139"/>
        <v>20</v>
      </c>
      <c r="Q522" s="52">
        <f t="shared" si="140"/>
        <v>0</v>
      </c>
      <c r="R522" s="52">
        <f t="shared" si="141"/>
        <v>0</v>
      </c>
      <c r="S522" s="52" t="str">
        <f t="shared" si="142"/>
        <v xml:space="preserve"> </v>
      </c>
      <c r="T522" s="52">
        <v>0</v>
      </c>
      <c r="U522" s="53">
        <v>0</v>
      </c>
      <c r="V522" s="53">
        <v>6096.1048000000001</v>
      </c>
      <c r="W522" s="176" t="str">
        <f t="shared" si="143"/>
        <v/>
      </c>
      <c r="X522" s="118">
        <f t="shared" si="144"/>
        <v>-6096.1048000000001</v>
      </c>
      <c r="Y522" s="194" t="str">
        <f t="shared" si="148"/>
        <v>NÃO</v>
      </c>
      <c r="Z522" s="118">
        <f t="shared" si="145"/>
        <v>-4611.3</v>
      </c>
      <c r="AA522" s="118">
        <f t="shared" si="146"/>
        <v>-6096.1048000000001</v>
      </c>
      <c r="AB522" s="118">
        <f t="shared" si="147"/>
        <v>-4611.3</v>
      </c>
    </row>
    <row r="523" spans="1:28" x14ac:dyDescent="0.25">
      <c r="A523" s="193" t="s">
        <v>277</v>
      </c>
      <c r="B523" s="51" t="s">
        <v>93</v>
      </c>
      <c r="C523" s="51" t="s">
        <v>76</v>
      </c>
      <c r="D523" s="51" t="s">
        <v>229</v>
      </c>
      <c r="E523" s="51" t="s">
        <v>251</v>
      </c>
      <c r="F523" s="52">
        <v>5</v>
      </c>
      <c r="G523" s="53">
        <v>30237.6306</v>
      </c>
      <c r="H523" s="52">
        <v>10</v>
      </c>
      <c r="I523" s="53">
        <v>55216.63</v>
      </c>
      <c r="J523" s="121">
        <v>4060331044</v>
      </c>
      <c r="K523" s="52">
        <f t="shared" si="134"/>
        <v>10</v>
      </c>
      <c r="L523" s="52">
        <f t="shared" si="136"/>
        <v>6</v>
      </c>
      <c r="M523" s="52">
        <f t="shared" si="137"/>
        <v>40.5</v>
      </c>
      <c r="N523" s="52">
        <f t="shared" si="135"/>
        <v>20</v>
      </c>
      <c r="O523" s="52">
        <f t="shared" si="138"/>
        <v>40.5</v>
      </c>
      <c r="P523" s="52">
        <f t="shared" si="139"/>
        <v>20</v>
      </c>
      <c r="Q523" s="52">
        <f t="shared" si="140"/>
        <v>20</v>
      </c>
      <c r="R523" s="52">
        <f t="shared" si="141"/>
        <v>0</v>
      </c>
      <c r="S523" s="52" t="str">
        <f t="shared" si="142"/>
        <v>não</v>
      </c>
      <c r="T523" s="52">
        <v>6</v>
      </c>
      <c r="U523" s="53">
        <v>36285.156600000002</v>
      </c>
      <c r="V523" s="53">
        <v>6047.5261</v>
      </c>
      <c r="W523" s="176" t="str">
        <f t="shared" si="143"/>
        <v>NÃO</v>
      </c>
      <c r="X523" s="118">
        <f t="shared" si="144"/>
        <v>-30237.630499999999</v>
      </c>
      <c r="Y523" s="194" t="str">
        <f t="shared" si="148"/>
        <v>NÃO</v>
      </c>
      <c r="Z523" s="118">
        <f t="shared" si="145"/>
        <v>-27608.314999999999</v>
      </c>
      <c r="AA523" s="118">
        <f t="shared" si="146"/>
        <v>-30237.630499999999</v>
      </c>
      <c r="AB523" s="118">
        <f t="shared" si="147"/>
        <v>-27608.314999999999</v>
      </c>
    </row>
    <row r="524" spans="1:28" x14ac:dyDescent="0.25">
      <c r="A524" s="193" t="s">
        <v>277</v>
      </c>
      <c r="B524" s="51" t="s">
        <v>93</v>
      </c>
      <c r="C524" s="51" t="s">
        <v>76</v>
      </c>
      <c r="D524" s="51" t="s">
        <v>229</v>
      </c>
      <c r="E524" s="51" t="s">
        <v>259</v>
      </c>
      <c r="F524" s="52">
        <v>29.500000000000004</v>
      </c>
      <c r="G524" s="53">
        <v>165527.20800000001</v>
      </c>
      <c r="H524" s="52">
        <v>10</v>
      </c>
      <c r="I524" s="53">
        <v>47871.58</v>
      </c>
      <c r="J524" s="121">
        <v>4060331044</v>
      </c>
      <c r="K524" s="52">
        <f t="shared" si="134"/>
        <v>10</v>
      </c>
      <c r="L524" s="52">
        <f t="shared" si="136"/>
        <v>34.5</v>
      </c>
      <c r="M524" s="52">
        <f t="shared" si="137"/>
        <v>40.5</v>
      </c>
      <c r="N524" s="52">
        <f t="shared" si="135"/>
        <v>20</v>
      </c>
      <c r="O524" s="52">
        <f t="shared" si="138"/>
        <v>20.5</v>
      </c>
      <c r="P524" s="52">
        <f t="shared" si="139"/>
        <v>10</v>
      </c>
      <c r="Q524" s="52">
        <f t="shared" si="140"/>
        <v>21</v>
      </c>
      <c r="R524" s="52">
        <f t="shared" si="141"/>
        <v>0</v>
      </c>
      <c r="S524" s="52" t="str">
        <f t="shared" si="142"/>
        <v>sim</v>
      </c>
      <c r="T524" s="52">
        <v>34.5</v>
      </c>
      <c r="U524" s="53">
        <v>193582.66680000001</v>
      </c>
      <c r="V524" s="53">
        <v>5611.0918000000001</v>
      </c>
      <c r="W524" s="176" t="str">
        <f t="shared" si="143"/>
        <v>NÃO</v>
      </c>
      <c r="X524" s="118">
        <f t="shared" si="144"/>
        <v>109416.29010000003</v>
      </c>
      <c r="Y524" s="194" t="str">
        <f t="shared" si="148"/>
        <v>NÃO</v>
      </c>
      <c r="Z524" s="118">
        <f t="shared" si="145"/>
        <v>109416.29010000003</v>
      </c>
      <c r="AA524" s="118">
        <f t="shared" si="146"/>
        <v>109416.29010000003</v>
      </c>
      <c r="AB524" s="118">
        <f t="shared" si="147"/>
        <v>109416.29010000003</v>
      </c>
    </row>
    <row r="525" spans="1:28" x14ac:dyDescent="0.25">
      <c r="A525" s="193" t="s">
        <v>277</v>
      </c>
      <c r="B525" s="51" t="s">
        <v>93</v>
      </c>
      <c r="C525" s="51" t="s">
        <v>76</v>
      </c>
      <c r="D525" s="51" t="s">
        <v>230</v>
      </c>
      <c r="E525" s="51" t="s">
        <v>250</v>
      </c>
      <c r="F525" s="52">
        <v>0</v>
      </c>
      <c r="G525" s="53">
        <v>0</v>
      </c>
      <c r="H525" s="52">
        <v>1</v>
      </c>
      <c r="I525" s="53">
        <v>8171.12</v>
      </c>
      <c r="J525" s="121">
        <v>4060331045</v>
      </c>
      <c r="K525" s="52">
        <f t="shared" si="134"/>
        <v>0</v>
      </c>
      <c r="L525" s="52">
        <f t="shared" si="136"/>
        <v>0</v>
      </c>
      <c r="M525" s="52">
        <f t="shared" si="137"/>
        <v>38</v>
      </c>
      <c r="N525" s="52">
        <f t="shared" si="135"/>
        <v>38</v>
      </c>
      <c r="O525" s="52">
        <f t="shared" si="138"/>
        <v>38</v>
      </c>
      <c r="P525" s="52">
        <f t="shared" si="139"/>
        <v>38</v>
      </c>
      <c r="Q525" s="52">
        <f t="shared" si="140"/>
        <v>0</v>
      </c>
      <c r="R525" s="52">
        <f t="shared" si="141"/>
        <v>0</v>
      </c>
      <c r="S525" s="52" t="str">
        <f t="shared" si="142"/>
        <v xml:space="preserve"> </v>
      </c>
      <c r="T525" s="52">
        <v>0</v>
      </c>
      <c r="U525" s="53">
        <v>0</v>
      </c>
      <c r="V525" s="53">
        <v>6096.1048000000001</v>
      </c>
      <c r="W525" s="176" t="str">
        <f t="shared" si="143"/>
        <v/>
      </c>
      <c r="X525" s="118">
        <f t="shared" si="144"/>
        <v>-6096.1048000000001</v>
      </c>
      <c r="Y525" s="194" t="str">
        <f t="shared" si="148"/>
        <v>SIM</v>
      </c>
      <c r="Z525" s="118">
        <f t="shared" si="145"/>
        <v>-6096.1048000000001</v>
      </c>
      <c r="AA525" s="118">
        <f t="shared" si="146"/>
        <v>-6096.1048000000001</v>
      </c>
      <c r="AB525" s="118">
        <f t="shared" si="147"/>
        <v>-6096.1048000000001</v>
      </c>
    </row>
    <row r="526" spans="1:28" x14ac:dyDescent="0.25">
      <c r="A526" s="193" t="s">
        <v>277</v>
      </c>
      <c r="B526" s="51" t="s">
        <v>93</v>
      </c>
      <c r="C526" s="51" t="s">
        <v>76</v>
      </c>
      <c r="D526" s="51" t="s">
        <v>230</v>
      </c>
      <c r="E526" s="51" t="s">
        <v>251</v>
      </c>
      <c r="F526" s="52">
        <v>0</v>
      </c>
      <c r="G526" s="53">
        <v>0</v>
      </c>
      <c r="H526" s="52">
        <v>2</v>
      </c>
      <c r="I526" s="53">
        <v>12288.48</v>
      </c>
      <c r="J526" s="121">
        <v>4060331045</v>
      </c>
      <c r="K526" s="52">
        <f t="shared" si="134"/>
        <v>0</v>
      </c>
      <c r="L526" s="52">
        <f t="shared" si="136"/>
        <v>0</v>
      </c>
      <c r="M526" s="52">
        <f t="shared" si="137"/>
        <v>38</v>
      </c>
      <c r="N526" s="52">
        <f t="shared" si="135"/>
        <v>38</v>
      </c>
      <c r="O526" s="52">
        <f t="shared" si="138"/>
        <v>38</v>
      </c>
      <c r="P526" s="52">
        <f t="shared" si="139"/>
        <v>38</v>
      </c>
      <c r="Q526" s="52">
        <f t="shared" si="140"/>
        <v>0</v>
      </c>
      <c r="R526" s="52">
        <f t="shared" si="141"/>
        <v>0</v>
      </c>
      <c r="S526" s="52" t="str">
        <f t="shared" si="142"/>
        <v xml:space="preserve"> </v>
      </c>
      <c r="T526" s="52">
        <v>0</v>
      </c>
      <c r="U526" s="53">
        <v>0</v>
      </c>
      <c r="V526" s="53">
        <v>6047.5261</v>
      </c>
      <c r="W526" s="176" t="str">
        <f t="shared" si="143"/>
        <v/>
      </c>
      <c r="X526" s="118">
        <f t="shared" si="144"/>
        <v>-12095.0522</v>
      </c>
      <c r="Y526" s="194" t="str">
        <f t="shared" si="148"/>
        <v>SIM</v>
      </c>
      <c r="Z526" s="118">
        <f t="shared" si="145"/>
        <v>-12095.0522</v>
      </c>
      <c r="AA526" s="118">
        <f t="shared" si="146"/>
        <v>-12095.0522</v>
      </c>
      <c r="AB526" s="118">
        <f t="shared" si="147"/>
        <v>-12095.0522</v>
      </c>
    </row>
    <row r="527" spans="1:28" x14ac:dyDescent="0.25">
      <c r="A527" s="193" t="s">
        <v>277</v>
      </c>
      <c r="B527" s="51" t="s">
        <v>93</v>
      </c>
      <c r="C527" s="51" t="s">
        <v>76</v>
      </c>
      <c r="D527" s="51" t="s">
        <v>230</v>
      </c>
      <c r="E527" s="51" t="s">
        <v>259</v>
      </c>
      <c r="F527" s="52">
        <v>31.999999999999996</v>
      </c>
      <c r="G527" s="53">
        <v>179554.9374</v>
      </c>
      <c r="H527" s="52">
        <v>38</v>
      </c>
      <c r="I527" s="53">
        <v>206536.5</v>
      </c>
      <c r="J527" s="121">
        <v>4060331045</v>
      </c>
      <c r="K527" s="52">
        <f t="shared" si="134"/>
        <v>38</v>
      </c>
      <c r="L527" s="52">
        <f t="shared" si="136"/>
        <v>38</v>
      </c>
      <c r="M527" s="52">
        <f t="shared" si="137"/>
        <v>38</v>
      </c>
      <c r="N527" s="52">
        <f t="shared" si="135"/>
        <v>38</v>
      </c>
      <c r="O527" s="52">
        <f t="shared" si="138"/>
        <v>38</v>
      </c>
      <c r="P527" s="52">
        <f t="shared" si="139"/>
        <v>38</v>
      </c>
      <c r="Q527" s="52">
        <f t="shared" si="140"/>
        <v>38</v>
      </c>
      <c r="R527" s="52">
        <f t="shared" si="141"/>
        <v>0</v>
      </c>
      <c r="S527" s="52" t="str">
        <f t="shared" si="142"/>
        <v>não</v>
      </c>
      <c r="T527" s="52">
        <v>38</v>
      </c>
      <c r="U527" s="53">
        <v>213221.48819999999</v>
      </c>
      <c r="V527" s="53">
        <v>5611.0918000000001</v>
      </c>
      <c r="W527" s="176" t="str">
        <f t="shared" si="143"/>
        <v>NÃO</v>
      </c>
      <c r="X527" s="118">
        <f t="shared" si="144"/>
        <v>-33666.550800000019</v>
      </c>
      <c r="Y527" s="194" t="str">
        <f t="shared" si="148"/>
        <v>NÃO</v>
      </c>
      <c r="Z527" s="118">
        <f t="shared" si="145"/>
        <v>-32611.026315789495</v>
      </c>
      <c r="AA527" s="118">
        <f t="shared" si="146"/>
        <v>-33666.550800000019</v>
      </c>
      <c r="AB527" s="118">
        <f t="shared" si="147"/>
        <v>-32611.026315789495</v>
      </c>
    </row>
    <row r="528" spans="1:28" x14ac:dyDescent="0.25">
      <c r="A528" s="193" t="s">
        <v>277</v>
      </c>
      <c r="B528" s="51" t="s">
        <v>93</v>
      </c>
      <c r="C528" s="51" t="s">
        <v>43</v>
      </c>
      <c r="D528" s="51" t="s">
        <v>225</v>
      </c>
      <c r="E528" s="51" t="s">
        <v>255</v>
      </c>
      <c r="F528" s="52">
        <v>0</v>
      </c>
      <c r="G528" s="53">
        <v>0</v>
      </c>
      <c r="H528" s="52">
        <v>1</v>
      </c>
      <c r="I528" s="53">
        <v>6828.55</v>
      </c>
      <c r="J528" s="121">
        <v>4060331046</v>
      </c>
      <c r="K528" s="52">
        <f t="shared" si="134"/>
        <v>0</v>
      </c>
      <c r="L528" s="52">
        <f t="shared" si="136"/>
        <v>0</v>
      </c>
      <c r="M528" s="52">
        <f t="shared" si="137"/>
        <v>12</v>
      </c>
      <c r="N528" s="52">
        <f t="shared" si="135"/>
        <v>26</v>
      </c>
      <c r="O528" s="52">
        <f t="shared" si="138"/>
        <v>12</v>
      </c>
      <c r="P528" s="52">
        <f t="shared" si="139"/>
        <v>26</v>
      </c>
      <c r="Q528" s="52">
        <f t="shared" si="140"/>
        <v>0</v>
      </c>
      <c r="R528" s="52">
        <f t="shared" si="141"/>
        <v>0</v>
      </c>
      <c r="S528" s="52" t="str">
        <f t="shared" si="142"/>
        <v xml:space="preserve"> </v>
      </c>
      <c r="T528" s="52">
        <v>0</v>
      </c>
      <c r="U528" s="53">
        <v>0</v>
      </c>
      <c r="V528" s="53">
        <v>5611.0918000000001</v>
      </c>
      <c r="W528" s="176" t="str">
        <f t="shared" si="143"/>
        <v/>
      </c>
      <c r="X528" s="118">
        <f t="shared" si="144"/>
        <v>-5611.0918000000001</v>
      </c>
      <c r="Y528" s="194" t="str">
        <f t="shared" si="148"/>
        <v>SIM</v>
      </c>
      <c r="Z528" s="118">
        <f t="shared" si="145"/>
        <v>-5611.0918000000001</v>
      </c>
      <c r="AA528" s="118">
        <f t="shared" si="146"/>
        <v>-5611.0918000000001</v>
      </c>
      <c r="AB528" s="118">
        <f t="shared" si="147"/>
        <v>-5611.0918000000001</v>
      </c>
    </row>
    <row r="529" spans="1:28" x14ac:dyDescent="0.25">
      <c r="A529" s="193" t="s">
        <v>277</v>
      </c>
      <c r="B529" s="51" t="s">
        <v>93</v>
      </c>
      <c r="C529" s="51" t="s">
        <v>43</v>
      </c>
      <c r="D529" s="51" t="s">
        <v>225</v>
      </c>
      <c r="E529" s="51" t="s">
        <v>251</v>
      </c>
      <c r="F529" s="52">
        <v>10</v>
      </c>
      <c r="G529" s="53">
        <v>60475.261200000001</v>
      </c>
      <c r="H529" s="52">
        <v>26</v>
      </c>
      <c r="I529" s="53">
        <v>153634.57999999999</v>
      </c>
      <c r="J529" s="121">
        <v>4060331046</v>
      </c>
      <c r="K529" s="52">
        <f t="shared" si="134"/>
        <v>26</v>
      </c>
      <c r="L529" s="52">
        <f t="shared" si="136"/>
        <v>12</v>
      </c>
      <c r="M529" s="52">
        <f t="shared" si="137"/>
        <v>12</v>
      </c>
      <c r="N529" s="52">
        <f t="shared" si="135"/>
        <v>26</v>
      </c>
      <c r="O529" s="52">
        <f t="shared" si="138"/>
        <v>12</v>
      </c>
      <c r="P529" s="52">
        <f t="shared" si="139"/>
        <v>26</v>
      </c>
      <c r="Q529" s="52">
        <f t="shared" si="140"/>
        <v>12</v>
      </c>
      <c r="R529" s="52">
        <f t="shared" si="141"/>
        <v>0</v>
      </c>
      <c r="S529" s="52" t="str">
        <f t="shared" si="142"/>
        <v>não</v>
      </c>
      <c r="T529" s="52">
        <v>12</v>
      </c>
      <c r="U529" s="53">
        <v>72570.313200000004</v>
      </c>
      <c r="V529" s="53">
        <v>6047.5261</v>
      </c>
      <c r="W529" s="176" t="str">
        <f t="shared" si="143"/>
        <v>SIM</v>
      </c>
      <c r="X529" s="118">
        <f t="shared" si="144"/>
        <v>-12095.0522</v>
      </c>
      <c r="Y529" s="194" t="str">
        <f t="shared" si="148"/>
        <v>NÃO</v>
      </c>
      <c r="Z529" s="118">
        <f t="shared" si="145"/>
        <v>-11818.044615384615</v>
      </c>
      <c r="AA529" s="118">
        <f t="shared" si="146"/>
        <v>-96760.417600000001</v>
      </c>
      <c r="AB529" s="118">
        <f t="shared" si="147"/>
        <v>-94544.356923076921</v>
      </c>
    </row>
    <row r="530" spans="1:28" ht="30" x14ac:dyDescent="0.25">
      <c r="A530" s="193" t="s">
        <v>277</v>
      </c>
      <c r="B530" s="51" t="s">
        <v>93</v>
      </c>
      <c r="C530" s="51" t="s">
        <v>43</v>
      </c>
      <c r="D530" s="51" t="s">
        <v>226</v>
      </c>
      <c r="E530" s="51" t="s">
        <v>251</v>
      </c>
      <c r="F530" s="52">
        <v>14.000000000000002</v>
      </c>
      <c r="G530" s="53">
        <v>84665.3652</v>
      </c>
      <c r="H530" s="52">
        <v>28</v>
      </c>
      <c r="I530" s="53">
        <v>177685.74</v>
      </c>
      <c r="J530" s="121">
        <v>4060331047</v>
      </c>
      <c r="K530" s="52">
        <f t="shared" si="134"/>
        <v>28</v>
      </c>
      <c r="L530" s="52">
        <f t="shared" si="136"/>
        <v>16.5</v>
      </c>
      <c r="M530" s="52">
        <f t="shared" si="137"/>
        <v>16.5</v>
      </c>
      <c r="N530" s="52">
        <f t="shared" si="135"/>
        <v>28</v>
      </c>
      <c r="O530" s="52">
        <f t="shared" si="138"/>
        <v>16.5</v>
      </c>
      <c r="P530" s="52">
        <f t="shared" si="139"/>
        <v>28</v>
      </c>
      <c r="Q530" s="52">
        <f t="shared" si="140"/>
        <v>17</v>
      </c>
      <c r="R530" s="52">
        <f t="shared" si="141"/>
        <v>0</v>
      </c>
      <c r="S530" s="52" t="str">
        <f t="shared" si="142"/>
        <v>não</v>
      </c>
      <c r="T530" s="52">
        <v>16.5</v>
      </c>
      <c r="U530" s="53">
        <v>99784.180800000002</v>
      </c>
      <c r="V530" s="53">
        <v>6047.5261</v>
      </c>
      <c r="W530" s="176" t="str">
        <f t="shared" si="143"/>
        <v>SIM</v>
      </c>
      <c r="X530" s="118">
        <f t="shared" si="144"/>
        <v>-18142.57829999999</v>
      </c>
      <c r="Y530" s="194" t="str">
        <f t="shared" si="148"/>
        <v>SIM</v>
      </c>
      <c r="Z530" s="118">
        <f t="shared" si="145"/>
        <v>-18142.57829999999</v>
      </c>
      <c r="AA530" s="118">
        <f t="shared" si="146"/>
        <v>-84665.365399999995</v>
      </c>
      <c r="AB530" s="118">
        <f t="shared" si="147"/>
        <v>-84665.365399999995</v>
      </c>
    </row>
    <row r="531" spans="1:28" x14ac:dyDescent="0.25">
      <c r="A531" s="193" t="s">
        <v>277</v>
      </c>
      <c r="B531" s="51" t="s">
        <v>93</v>
      </c>
      <c r="C531" s="51" t="s">
        <v>76</v>
      </c>
      <c r="D531" s="51" t="s">
        <v>231</v>
      </c>
      <c r="E531" s="51" t="s">
        <v>250</v>
      </c>
      <c r="F531" s="52">
        <v>0</v>
      </c>
      <c r="G531" s="53">
        <v>0</v>
      </c>
      <c r="H531" s="52">
        <v>1</v>
      </c>
      <c r="I531" s="53">
        <v>4025.12</v>
      </c>
      <c r="J531" s="121">
        <v>4060331048</v>
      </c>
      <c r="K531" s="52">
        <f t="shared" si="134"/>
        <v>0</v>
      </c>
      <c r="L531" s="52">
        <f t="shared" si="136"/>
        <v>0</v>
      </c>
      <c r="M531" s="52">
        <f t="shared" si="137"/>
        <v>67.5</v>
      </c>
      <c r="N531" s="52">
        <f t="shared" si="135"/>
        <v>71</v>
      </c>
      <c r="O531" s="52">
        <f t="shared" si="138"/>
        <v>67.5</v>
      </c>
      <c r="P531" s="52">
        <f t="shared" si="139"/>
        <v>71</v>
      </c>
      <c r="Q531" s="52">
        <f t="shared" si="140"/>
        <v>0</v>
      </c>
      <c r="R531" s="52">
        <f t="shared" si="141"/>
        <v>0</v>
      </c>
      <c r="S531" s="52" t="str">
        <f t="shared" si="142"/>
        <v xml:space="preserve"> </v>
      </c>
      <c r="T531" s="52">
        <v>0</v>
      </c>
      <c r="U531" s="53">
        <v>0</v>
      </c>
      <c r="V531" s="53">
        <v>6096.1048000000001</v>
      </c>
      <c r="W531" s="176" t="str">
        <f t="shared" si="143"/>
        <v/>
      </c>
      <c r="X531" s="118">
        <f t="shared" si="144"/>
        <v>-6096.1048000000001</v>
      </c>
      <c r="Y531" s="194" t="str">
        <f t="shared" si="148"/>
        <v>NÃO</v>
      </c>
      <c r="Z531" s="118">
        <f t="shared" si="145"/>
        <v>-4025.12</v>
      </c>
      <c r="AA531" s="118">
        <f t="shared" si="146"/>
        <v>-6096.1048000000001</v>
      </c>
      <c r="AB531" s="118">
        <f t="shared" si="147"/>
        <v>-4025.12</v>
      </c>
    </row>
    <row r="532" spans="1:28" x14ac:dyDescent="0.25">
      <c r="A532" s="193" t="s">
        <v>277</v>
      </c>
      <c r="B532" s="51" t="s">
        <v>93</v>
      </c>
      <c r="C532" s="51" t="s">
        <v>76</v>
      </c>
      <c r="D532" s="51" t="s">
        <v>231</v>
      </c>
      <c r="E532" s="51" t="s">
        <v>251</v>
      </c>
      <c r="F532" s="52">
        <v>28.5</v>
      </c>
      <c r="G532" s="53">
        <v>172354.49400000001</v>
      </c>
      <c r="H532" s="52">
        <v>59</v>
      </c>
      <c r="I532" s="53">
        <v>355048.24</v>
      </c>
      <c r="J532" s="121">
        <v>4060331048</v>
      </c>
      <c r="K532" s="52">
        <f t="shared" si="134"/>
        <v>59</v>
      </c>
      <c r="L532" s="52">
        <f t="shared" si="136"/>
        <v>34</v>
      </c>
      <c r="M532" s="52">
        <f t="shared" si="137"/>
        <v>67.5</v>
      </c>
      <c r="N532" s="52">
        <f t="shared" si="135"/>
        <v>71</v>
      </c>
      <c r="O532" s="52">
        <f t="shared" si="138"/>
        <v>67.5</v>
      </c>
      <c r="P532" s="52">
        <f t="shared" si="139"/>
        <v>71</v>
      </c>
      <c r="Q532" s="52">
        <f t="shared" si="140"/>
        <v>56</v>
      </c>
      <c r="R532" s="52">
        <f t="shared" si="141"/>
        <v>0</v>
      </c>
      <c r="S532" s="52" t="str">
        <f t="shared" si="142"/>
        <v>não</v>
      </c>
      <c r="T532" s="52">
        <v>34</v>
      </c>
      <c r="U532" s="53">
        <v>205615.88759999999</v>
      </c>
      <c r="V532" s="53">
        <v>6047.5261</v>
      </c>
      <c r="W532" s="176" t="str">
        <f t="shared" si="143"/>
        <v>SIM</v>
      </c>
      <c r="X532" s="118">
        <f t="shared" si="144"/>
        <v>-166306.96775000001</v>
      </c>
      <c r="Y532" s="194" t="str">
        <f t="shared" si="148"/>
        <v>NÃO</v>
      </c>
      <c r="Z532" s="118">
        <f t="shared" si="145"/>
        <v>-165488.58644067796</v>
      </c>
      <c r="AA532" s="118">
        <f t="shared" si="146"/>
        <v>-184449.54605</v>
      </c>
      <c r="AB532" s="118">
        <f t="shared" si="147"/>
        <v>-183541.886779661</v>
      </c>
    </row>
    <row r="533" spans="1:28" x14ac:dyDescent="0.25">
      <c r="A533" s="193" t="s">
        <v>277</v>
      </c>
      <c r="B533" s="51" t="s">
        <v>93</v>
      </c>
      <c r="C533" s="51" t="s">
        <v>76</v>
      </c>
      <c r="D533" s="51" t="s">
        <v>231</v>
      </c>
      <c r="E533" s="51" t="s">
        <v>259</v>
      </c>
      <c r="F533" s="52">
        <v>28.5</v>
      </c>
      <c r="G533" s="53">
        <v>159916.11660000001</v>
      </c>
      <c r="H533" s="52">
        <v>12</v>
      </c>
      <c r="I533" s="53">
        <v>60995.53</v>
      </c>
      <c r="J533" s="121">
        <v>4060331048</v>
      </c>
      <c r="K533" s="52">
        <f t="shared" si="134"/>
        <v>12</v>
      </c>
      <c r="L533" s="52">
        <f t="shared" si="136"/>
        <v>33.5</v>
      </c>
      <c r="M533" s="52">
        <f t="shared" si="137"/>
        <v>67.5</v>
      </c>
      <c r="N533" s="52">
        <f t="shared" si="135"/>
        <v>71</v>
      </c>
      <c r="O533" s="52">
        <f t="shared" si="138"/>
        <v>11.5</v>
      </c>
      <c r="P533" s="52">
        <f t="shared" si="139"/>
        <v>12</v>
      </c>
      <c r="Q533" s="52">
        <f t="shared" si="140"/>
        <v>12</v>
      </c>
      <c r="R533" s="52">
        <f t="shared" si="141"/>
        <v>0</v>
      </c>
      <c r="S533" s="52" t="str">
        <f t="shared" si="142"/>
        <v>sim</v>
      </c>
      <c r="T533" s="52">
        <v>33.5</v>
      </c>
      <c r="U533" s="53">
        <v>187971.5754</v>
      </c>
      <c r="V533" s="53">
        <v>5611.0918000000001</v>
      </c>
      <c r="W533" s="176" t="str">
        <f t="shared" si="143"/>
        <v>NÃO</v>
      </c>
      <c r="X533" s="118">
        <f t="shared" si="144"/>
        <v>92583.0147</v>
      </c>
      <c r="Y533" s="194" t="str">
        <f t="shared" si="148"/>
        <v>NÃO</v>
      </c>
      <c r="Z533" s="118">
        <f t="shared" si="145"/>
        <v>92583.0147</v>
      </c>
      <c r="AA533" s="118">
        <f t="shared" si="146"/>
        <v>92583.0147</v>
      </c>
      <c r="AB533" s="118">
        <f t="shared" si="147"/>
        <v>92583.0147</v>
      </c>
    </row>
    <row r="534" spans="1:28" x14ac:dyDescent="0.25">
      <c r="A534" s="193" t="s">
        <v>277</v>
      </c>
      <c r="B534" s="51" t="s">
        <v>93</v>
      </c>
      <c r="C534" s="51" t="s">
        <v>76</v>
      </c>
      <c r="D534" s="51" t="s">
        <v>231</v>
      </c>
      <c r="E534" s="51" t="s">
        <v>260</v>
      </c>
      <c r="F534" s="52">
        <v>0</v>
      </c>
      <c r="G534" s="53">
        <v>0</v>
      </c>
      <c r="H534" s="52">
        <v>1</v>
      </c>
      <c r="I534" s="53">
        <v>5150.09</v>
      </c>
      <c r="J534" s="121">
        <v>4060331048</v>
      </c>
      <c r="K534" s="52">
        <f t="shared" si="134"/>
        <v>0</v>
      </c>
      <c r="L534" s="52">
        <f t="shared" si="136"/>
        <v>0</v>
      </c>
      <c r="M534" s="52">
        <f t="shared" si="137"/>
        <v>67.5</v>
      </c>
      <c r="N534" s="52">
        <f t="shared" si="135"/>
        <v>71</v>
      </c>
      <c r="O534" s="52">
        <f t="shared" si="138"/>
        <v>-0.5</v>
      </c>
      <c r="P534" s="52">
        <f t="shared" si="139"/>
        <v>0</v>
      </c>
      <c r="Q534" s="52">
        <f t="shared" si="140"/>
        <v>0</v>
      </c>
      <c r="R534" s="52">
        <f t="shared" si="141"/>
        <v>0</v>
      </c>
      <c r="S534" s="52" t="str">
        <f t="shared" si="142"/>
        <v xml:space="preserve"> </v>
      </c>
      <c r="T534" s="52">
        <v>0</v>
      </c>
      <c r="U534" s="53">
        <v>0</v>
      </c>
      <c r="V534" s="53">
        <v>6258.1743999999999</v>
      </c>
      <c r="W534" s="176" t="str">
        <f t="shared" si="143"/>
        <v/>
      </c>
      <c r="X534" s="118">
        <f t="shared" si="144"/>
        <v>-6258.1743999999999</v>
      </c>
      <c r="Y534" s="194" t="str">
        <f t="shared" si="148"/>
        <v>NÃO</v>
      </c>
      <c r="Z534" s="118">
        <f t="shared" si="145"/>
        <v>-5150.09</v>
      </c>
      <c r="AA534" s="118">
        <f t="shared" si="146"/>
        <v>-6258.1743999999999</v>
      </c>
      <c r="AB534" s="118">
        <f t="shared" si="147"/>
        <v>-5150.09</v>
      </c>
    </row>
    <row r="535" spans="1:28" ht="30" x14ac:dyDescent="0.25">
      <c r="A535" s="193" t="s">
        <v>277</v>
      </c>
      <c r="B535" s="51" t="s">
        <v>105</v>
      </c>
      <c r="C535" s="51" t="s">
        <v>69</v>
      </c>
      <c r="D535" s="51" t="s">
        <v>209</v>
      </c>
      <c r="E535" s="51" t="s">
        <v>261</v>
      </c>
      <c r="F535" s="52">
        <v>47</v>
      </c>
      <c r="G535" s="53">
        <v>273919.5906</v>
      </c>
      <c r="H535" s="52">
        <v>41</v>
      </c>
      <c r="I535" s="53">
        <v>218455.67999999999</v>
      </c>
      <c r="J535" s="121">
        <v>4060331049</v>
      </c>
      <c r="K535" s="52">
        <f t="shared" si="134"/>
        <v>41</v>
      </c>
      <c r="L535" s="52">
        <f t="shared" si="136"/>
        <v>54.999999999999993</v>
      </c>
      <c r="M535" s="52">
        <f t="shared" si="137"/>
        <v>54.999999999999993</v>
      </c>
      <c r="N535" s="52">
        <f t="shared" si="135"/>
        <v>41</v>
      </c>
      <c r="O535" s="52">
        <f t="shared" si="138"/>
        <v>54.999999999999993</v>
      </c>
      <c r="P535" s="52">
        <f t="shared" si="139"/>
        <v>41</v>
      </c>
      <c r="Q535" s="52">
        <f t="shared" si="140"/>
        <v>55</v>
      </c>
      <c r="R535" s="52">
        <f t="shared" si="141"/>
        <v>0</v>
      </c>
      <c r="S535" s="52" t="str">
        <f t="shared" si="142"/>
        <v>não</v>
      </c>
      <c r="T535" s="52">
        <v>54.999999999999993</v>
      </c>
      <c r="U535" s="53">
        <v>320544.2022</v>
      </c>
      <c r="V535" s="53">
        <v>5828.0763999999999</v>
      </c>
      <c r="W535" s="176" t="str">
        <f t="shared" si="143"/>
        <v>NÃO</v>
      </c>
      <c r="X535" s="118">
        <f t="shared" si="144"/>
        <v>34968.458400000003</v>
      </c>
      <c r="Y535" s="194" t="str">
        <f t="shared" si="148"/>
        <v>NÃO</v>
      </c>
      <c r="Z535" s="118">
        <f t="shared" si="145"/>
        <v>34968.458400000003</v>
      </c>
      <c r="AA535" s="118">
        <f t="shared" si="146"/>
        <v>34968.458400000003</v>
      </c>
      <c r="AB535" s="118">
        <f t="shared" si="147"/>
        <v>34968.458400000003</v>
      </c>
    </row>
    <row r="536" spans="1:28" x14ac:dyDescent="0.25">
      <c r="A536" s="193" t="s">
        <v>277</v>
      </c>
      <c r="B536" s="51" t="s">
        <v>105</v>
      </c>
      <c r="C536" s="51" t="s">
        <v>69</v>
      </c>
      <c r="D536" s="51" t="s">
        <v>210</v>
      </c>
      <c r="E536" s="51" t="s">
        <v>261</v>
      </c>
      <c r="F536" s="52">
        <v>9.5</v>
      </c>
      <c r="G536" s="53">
        <v>55366.725599999998</v>
      </c>
      <c r="H536" s="52">
        <v>6</v>
      </c>
      <c r="I536" s="53">
        <v>38319.89</v>
      </c>
      <c r="J536" s="121">
        <v>4060331050</v>
      </c>
      <c r="K536" s="52">
        <f t="shared" si="134"/>
        <v>6</v>
      </c>
      <c r="L536" s="52">
        <f t="shared" si="136"/>
        <v>11.5</v>
      </c>
      <c r="M536" s="52">
        <f t="shared" si="137"/>
        <v>11.5</v>
      </c>
      <c r="N536" s="52">
        <f t="shared" si="135"/>
        <v>6</v>
      </c>
      <c r="O536" s="52">
        <f t="shared" si="138"/>
        <v>11.5</v>
      </c>
      <c r="P536" s="52">
        <f t="shared" si="139"/>
        <v>6</v>
      </c>
      <c r="Q536" s="52">
        <f t="shared" si="140"/>
        <v>12</v>
      </c>
      <c r="R536" s="52">
        <f t="shared" si="141"/>
        <v>0</v>
      </c>
      <c r="S536" s="52" t="str">
        <f t="shared" si="142"/>
        <v>não</v>
      </c>
      <c r="T536" s="52">
        <v>11.5</v>
      </c>
      <c r="U536" s="53">
        <v>67022.878800000006</v>
      </c>
      <c r="V536" s="53">
        <v>5828.0763999999999</v>
      </c>
      <c r="W536" s="176" t="str">
        <f t="shared" si="143"/>
        <v>NÃO</v>
      </c>
      <c r="X536" s="118">
        <f t="shared" si="144"/>
        <v>20398.267400000001</v>
      </c>
      <c r="Y536" s="194" t="str">
        <f t="shared" si="148"/>
        <v>SIM</v>
      </c>
      <c r="Z536" s="118">
        <f t="shared" si="145"/>
        <v>20398.267400000001</v>
      </c>
      <c r="AA536" s="118">
        <f t="shared" si="146"/>
        <v>20398.267400000001</v>
      </c>
      <c r="AB536" s="118">
        <f t="shared" si="147"/>
        <v>20398.267400000001</v>
      </c>
    </row>
    <row r="537" spans="1:28" x14ac:dyDescent="0.25">
      <c r="A537" s="193" t="s">
        <v>277</v>
      </c>
      <c r="B537" s="51" t="s">
        <v>105</v>
      </c>
      <c r="C537" s="51" t="s">
        <v>69</v>
      </c>
      <c r="D537" s="51" t="s">
        <v>211</v>
      </c>
      <c r="E537" s="51" t="s">
        <v>261</v>
      </c>
      <c r="F537" s="52">
        <v>14.499999999999998</v>
      </c>
      <c r="G537" s="53">
        <v>84507.107999999993</v>
      </c>
      <c r="H537" s="52">
        <v>16</v>
      </c>
      <c r="I537" s="53">
        <v>96901.18</v>
      </c>
      <c r="J537" s="121">
        <v>4060331051</v>
      </c>
      <c r="K537" s="52">
        <f t="shared" si="134"/>
        <v>16</v>
      </c>
      <c r="L537" s="52">
        <f t="shared" si="136"/>
        <v>17</v>
      </c>
      <c r="M537" s="52">
        <f t="shared" si="137"/>
        <v>17</v>
      </c>
      <c r="N537" s="52">
        <f t="shared" si="135"/>
        <v>16</v>
      </c>
      <c r="O537" s="52">
        <f t="shared" si="138"/>
        <v>17</v>
      </c>
      <c r="P537" s="52">
        <f t="shared" si="139"/>
        <v>16</v>
      </c>
      <c r="Q537" s="52">
        <f t="shared" si="140"/>
        <v>17</v>
      </c>
      <c r="R537" s="52">
        <f t="shared" si="141"/>
        <v>0</v>
      </c>
      <c r="S537" s="52" t="str">
        <f t="shared" si="142"/>
        <v>não</v>
      </c>
      <c r="T537" s="52">
        <v>17</v>
      </c>
      <c r="U537" s="53">
        <v>99077.298599999995</v>
      </c>
      <c r="V537" s="53">
        <v>5828.0763999999999</v>
      </c>
      <c r="W537" s="176" t="str">
        <f t="shared" si="143"/>
        <v>NÃO</v>
      </c>
      <c r="X537" s="118">
        <f t="shared" si="144"/>
        <v>-8742.1146000000099</v>
      </c>
      <c r="Y537" s="194" t="str">
        <f t="shared" si="148"/>
        <v>SIM</v>
      </c>
      <c r="Z537" s="118">
        <f t="shared" si="145"/>
        <v>-8742.1146000000099</v>
      </c>
      <c r="AA537" s="118">
        <f t="shared" si="146"/>
        <v>-8742.1146000000099</v>
      </c>
      <c r="AB537" s="118">
        <f t="shared" si="147"/>
        <v>-8742.1146000000099</v>
      </c>
    </row>
    <row r="538" spans="1:28" x14ac:dyDescent="0.25">
      <c r="A538" s="193" t="s">
        <v>277</v>
      </c>
      <c r="B538" s="51" t="s">
        <v>105</v>
      </c>
      <c r="C538" s="51" t="s">
        <v>69</v>
      </c>
      <c r="D538" s="51" t="s">
        <v>212</v>
      </c>
      <c r="E538" s="51" t="s">
        <v>261</v>
      </c>
      <c r="F538" s="52">
        <v>53.000000000000007</v>
      </c>
      <c r="G538" s="53">
        <v>308888.049</v>
      </c>
      <c r="H538" s="52">
        <v>65</v>
      </c>
      <c r="I538" s="53">
        <v>375030.24</v>
      </c>
      <c r="J538" s="121">
        <v>4060331052</v>
      </c>
      <c r="K538" s="52">
        <f t="shared" si="134"/>
        <v>65</v>
      </c>
      <c r="L538" s="52">
        <f t="shared" si="136"/>
        <v>62.499999999999993</v>
      </c>
      <c r="M538" s="52">
        <f t="shared" si="137"/>
        <v>62.499999999999993</v>
      </c>
      <c r="N538" s="52">
        <f t="shared" si="135"/>
        <v>65</v>
      </c>
      <c r="O538" s="52">
        <f t="shared" si="138"/>
        <v>62.499999999999993</v>
      </c>
      <c r="P538" s="52">
        <f t="shared" si="139"/>
        <v>65</v>
      </c>
      <c r="Q538" s="52">
        <f t="shared" si="140"/>
        <v>63</v>
      </c>
      <c r="R538" s="52">
        <f t="shared" si="141"/>
        <v>0</v>
      </c>
      <c r="S538" s="52" t="str">
        <f t="shared" si="142"/>
        <v>não</v>
      </c>
      <c r="T538" s="52">
        <v>62.499999999999993</v>
      </c>
      <c r="U538" s="53">
        <v>364254.77519999997</v>
      </c>
      <c r="V538" s="53">
        <v>5828.0763999999999</v>
      </c>
      <c r="W538" s="176" t="str">
        <f t="shared" si="143"/>
        <v>SIM</v>
      </c>
      <c r="X538" s="118">
        <f t="shared" si="144"/>
        <v>-58280.763999999959</v>
      </c>
      <c r="Y538" s="194" t="str">
        <f t="shared" si="148"/>
        <v>NÃO</v>
      </c>
      <c r="Z538" s="118">
        <f t="shared" si="145"/>
        <v>-57696.959999999955</v>
      </c>
      <c r="AA538" s="118">
        <f t="shared" si="146"/>
        <v>-69936.916799999963</v>
      </c>
      <c r="AB538" s="118">
        <f t="shared" si="147"/>
        <v>-69236.351999999955</v>
      </c>
    </row>
    <row r="539" spans="1:28" x14ac:dyDescent="0.25">
      <c r="A539" s="193" t="s">
        <v>277</v>
      </c>
      <c r="B539" s="51" t="s">
        <v>105</v>
      </c>
      <c r="C539" s="51" t="s">
        <v>69</v>
      </c>
      <c r="D539" s="51" t="s">
        <v>213</v>
      </c>
      <c r="E539" s="51" t="s">
        <v>261</v>
      </c>
      <c r="F539" s="52">
        <v>22</v>
      </c>
      <c r="G539" s="53">
        <v>128217.681</v>
      </c>
      <c r="H539" s="52">
        <v>18</v>
      </c>
      <c r="I539" s="53">
        <v>98257.68</v>
      </c>
      <c r="J539" s="121">
        <v>4060331053</v>
      </c>
      <c r="K539" s="52">
        <f t="shared" si="134"/>
        <v>18</v>
      </c>
      <c r="L539" s="52">
        <f t="shared" si="136"/>
        <v>25.999999999999996</v>
      </c>
      <c r="M539" s="52">
        <f t="shared" si="137"/>
        <v>25.999999999999996</v>
      </c>
      <c r="N539" s="52">
        <f t="shared" si="135"/>
        <v>18</v>
      </c>
      <c r="O539" s="52">
        <f t="shared" si="138"/>
        <v>25.999999999999996</v>
      </c>
      <c r="P539" s="52">
        <f t="shared" si="139"/>
        <v>18</v>
      </c>
      <c r="Q539" s="52">
        <f t="shared" si="140"/>
        <v>26</v>
      </c>
      <c r="R539" s="52">
        <f t="shared" si="141"/>
        <v>0</v>
      </c>
      <c r="S539" s="52" t="str">
        <f t="shared" si="142"/>
        <v>não</v>
      </c>
      <c r="T539" s="52">
        <v>25.999999999999996</v>
      </c>
      <c r="U539" s="53">
        <v>151529.98620000001</v>
      </c>
      <c r="V539" s="53">
        <v>5828.0763999999999</v>
      </c>
      <c r="W539" s="176" t="str">
        <f t="shared" si="143"/>
        <v>NÃO</v>
      </c>
      <c r="X539" s="118">
        <f t="shared" si="144"/>
        <v>23312.3056</v>
      </c>
      <c r="Y539" s="194" t="str">
        <f t="shared" si="148"/>
        <v>NÃO</v>
      </c>
      <c r="Z539" s="118">
        <f t="shared" si="145"/>
        <v>23312.3056</v>
      </c>
      <c r="AA539" s="118">
        <f t="shared" si="146"/>
        <v>23312.3056</v>
      </c>
      <c r="AB539" s="118">
        <f t="shared" si="147"/>
        <v>23312.3056</v>
      </c>
    </row>
    <row r="540" spans="1:28" x14ac:dyDescent="0.25">
      <c r="A540" s="193" t="s">
        <v>277</v>
      </c>
      <c r="B540" s="51" t="s">
        <v>105</v>
      </c>
      <c r="C540" s="51" t="s">
        <v>69</v>
      </c>
      <c r="D540" s="51" t="s">
        <v>214</v>
      </c>
      <c r="E540" s="51" t="s">
        <v>250</v>
      </c>
      <c r="F540" s="52">
        <v>0</v>
      </c>
      <c r="G540" s="53">
        <v>0</v>
      </c>
      <c r="H540" s="52">
        <v>1</v>
      </c>
      <c r="I540" s="53">
        <v>5240.9399999999996</v>
      </c>
      <c r="J540" s="121">
        <v>4060331054</v>
      </c>
      <c r="K540" s="52">
        <f t="shared" si="134"/>
        <v>0</v>
      </c>
      <c r="L540" s="52">
        <f t="shared" si="136"/>
        <v>0</v>
      </c>
      <c r="M540" s="52">
        <f t="shared" si="137"/>
        <v>104.50000000000001</v>
      </c>
      <c r="N540" s="52">
        <f t="shared" si="135"/>
        <v>118</v>
      </c>
      <c r="O540" s="52">
        <f t="shared" si="138"/>
        <v>104.50000000000001</v>
      </c>
      <c r="P540" s="52">
        <f t="shared" si="139"/>
        <v>118</v>
      </c>
      <c r="Q540" s="52">
        <f t="shared" si="140"/>
        <v>0</v>
      </c>
      <c r="R540" s="52">
        <f t="shared" si="141"/>
        <v>0</v>
      </c>
      <c r="S540" s="52" t="str">
        <f t="shared" si="142"/>
        <v xml:space="preserve"> </v>
      </c>
      <c r="T540" s="52">
        <v>0</v>
      </c>
      <c r="U540" s="53">
        <v>0</v>
      </c>
      <c r="V540" s="53">
        <v>6096.1048000000001</v>
      </c>
      <c r="W540" s="176" t="str">
        <f t="shared" si="143"/>
        <v/>
      </c>
      <c r="X540" s="118">
        <f t="shared" si="144"/>
        <v>-6096.1048000000001</v>
      </c>
      <c r="Y540" s="194" t="str">
        <f t="shared" si="148"/>
        <v>NÃO</v>
      </c>
      <c r="Z540" s="118">
        <f t="shared" si="145"/>
        <v>-5240.9399999999996</v>
      </c>
      <c r="AA540" s="118">
        <f t="shared" si="146"/>
        <v>-6096.1048000000001</v>
      </c>
      <c r="AB540" s="118">
        <f t="shared" si="147"/>
        <v>-5240.9399999999996</v>
      </c>
    </row>
    <row r="541" spans="1:28" x14ac:dyDescent="0.25">
      <c r="A541" s="193" t="s">
        <v>277</v>
      </c>
      <c r="B541" s="51" t="s">
        <v>105</v>
      </c>
      <c r="C541" s="51" t="s">
        <v>69</v>
      </c>
      <c r="D541" s="51" t="s">
        <v>214</v>
      </c>
      <c r="E541" s="51" t="s">
        <v>261</v>
      </c>
      <c r="F541" s="52">
        <v>88.5</v>
      </c>
      <c r="G541" s="53">
        <v>515784.76140000002</v>
      </c>
      <c r="H541" s="52">
        <v>118</v>
      </c>
      <c r="I541" s="53">
        <v>654789.9</v>
      </c>
      <c r="J541" s="121">
        <v>4060331054</v>
      </c>
      <c r="K541" s="52">
        <f t="shared" si="134"/>
        <v>118</v>
      </c>
      <c r="L541" s="52">
        <f t="shared" si="136"/>
        <v>104.50000000000001</v>
      </c>
      <c r="M541" s="52">
        <f t="shared" si="137"/>
        <v>104.50000000000001</v>
      </c>
      <c r="N541" s="52">
        <f t="shared" si="135"/>
        <v>118</v>
      </c>
      <c r="O541" s="52">
        <f t="shared" si="138"/>
        <v>104.50000000000001</v>
      </c>
      <c r="P541" s="52">
        <f t="shared" si="139"/>
        <v>118</v>
      </c>
      <c r="Q541" s="52">
        <f t="shared" si="140"/>
        <v>105</v>
      </c>
      <c r="R541" s="52">
        <f t="shared" si="141"/>
        <v>0</v>
      </c>
      <c r="S541" s="52" t="str">
        <f t="shared" si="142"/>
        <v>não</v>
      </c>
      <c r="T541" s="52">
        <v>104.50000000000001</v>
      </c>
      <c r="U541" s="53">
        <v>609033.98400000005</v>
      </c>
      <c r="V541" s="53">
        <v>5828.0763999999999</v>
      </c>
      <c r="W541" s="176" t="str">
        <f t="shared" si="143"/>
        <v>SIM</v>
      </c>
      <c r="X541" s="118">
        <f t="shared" si="144"/>
        <v>-96163.260599999994</v>
      </c>
      <c r="Y541" s="194" t="str">
        <f t="shared" si="148"/>
        <v>NÃO</v>
      </c>
      <c r="Z541" s="118">
        <f t="shared" si="145"/>
        <v>-91559.604661016943</v>
      </c>
      <c r="AA541" s="118">
        <f t="shared" si="146"/>
        <v>-171928.25380000001</v>
      </c>
      <c r="AB541" s="118">
        <f t="shared" si="147"/>
        <v>-163697.47500000001</v>
      </c>
    </row>
    <row r="542" spans="1:28" x14ac:dyDescent="0.25">
      <c r="A542" s="193" t="s">
        <v>277</v>
      </c>
      <c r="B542" s="51" t="s">
        <v>105</v>
      </c>
      <c r="C542" s="51" t="s">
        <v>69</v>
      </c>
      <c r="D542" s="51" t="s">
        <v>215</v>
      </c>
      <c r="E542" s="51" t="s">
        <v>250</v>
      </c>
      <c r="F542" s="52">
        <v>0</v>
      </c>
      <c r="G542" s="53">
        <v>0</v>
      </c>
      <c r="H542" s="52">
        <v>1</v>
      </c>
      <c r="I542" s="53">
        <v>5052.6099999999997</v>
      </c>
      <c r="J542" s="121">
        <v>4060331055</v>
      </c>
      <c r="K542" s="52">
        <f t="shared" si="134"/>
        <v>0</v>
      </c>
      <c r="L542" s="52">
        <f t="shared" si="136"/>
        <v>0</v>
      </c>
      <c r="M542" s="52">
        <f t="shared" si="137"/>
        <v>31.999999999999996</v>
      </c>
      <c r="N542" s="52">
        <f t="shared" si="135"/>
        <v>35</v>
      </c>
      <c r="O542" s="52">
        <f t="shared" si="138"/>
        <v>31.999999999999996</v>
      </c>
      <c r="P542" s="52">
        <f t="shared" si="139"/>
        <v>35</v>
      </c>
      <c r="Q542" s="52">
        <f t="shared" si="140"/>
        <v>0</v>
      </c>
      <c r="R542" s="52">
        <f t="shared" si="141"/>
        <v>0</v>
      </c>
      <c r="S542" s="52" t="str">
        <f t="shared" si="142"/>
        <v xml:space="preserve"> </v>
      </c>
      <c r="T542" s="52">
        <v>0</v>
      </c>
      <c r="U542" s="53">
        <v>0</v>
      </c>
      <c r="V542" s="53">
        <v>6096.1048000000001</v>
      </c>
      <c r="W542" s="176" t="str">
        <f t="shared" si="143"/>
        <v/>
      </c>
      <c r="X542" s="118">
        <f t="shared" si="144"/>
        <v>-6096.1048000000001</v>
      </c>
      <c r="Y542" s="194" t="str">
        <f t="shared" si="148"/>
        <v>NÃO</v>
      </c>
      <c r="Z542" s="118">
        <f t="shared" si="145"/>
        <v>-5052.6099999999997</v>
      </c>
      <c r="AA542" s="118">
        <f t="shared" si="146"/>
        <v>-6096.1048000000001</v>
      </c>
      <c r="AB542" s="118">
        <f t="shared" si="147"/>
        <v>-5052.6099999999997</v>
      </c>
    </row>
    <row r="543" spans="1:28" x14ac:dyDescent="0.25">
      <c r="A543" s="193" t="s">
        <v>277</v>
      </c>
      <c r="B543" s="51" t="s">
        <v>105</v>
      </c>
      <c r="C543" s="51" t="s">
        <v>69</v>
      </c>
      <c r="D543" s="51" t="s">
        <v>215</v>
      </c>
      <c r="E543" s="51" t="s">
        <v>261</v>
      </c>
      <c r="F543" s="52">
        <v>27.499999999999996</v>
      </c>
      <c r="G543" s="53">
        <v>160272.10079999999</v>
      </c>
      <c r="H543" s="52">
        <v>35</v>
      </c>
      <c r="I543" s="53">
        <v>184621.64</v>
      </c>
      <c r="J543" s="121">
        <v>4060331055</v>
      </c>
      <c r="K543" s="52">
        <f t="shared" si="134"/>
        <v>35</v>
      </c>
      <c r="L543" s="52">
        <f t="shared" si="136"/>
        <v>31.999999999999996</v>
      </c>
      <c r="M543" s="52">
        <f t="shared" si="137"/>
        <v>31.999999999999996</v>
      </c>
      <c r="N543" s="52">
        <f t="shared" si="135"/>
        <v>35</v>
      </c>
      <c r="O543" s="52">
        <f t="shared" si="138"/>
        <v>31.999999999999996</v>
      </c>
      <c r="P543" s="52">
        <f t="shared" si="139"/>
        <v>35</v>
      </c>
      <c r="Q543" s="52">
        <f t="shared" si="140"/>
        <v>32</v>
      </c>
      <c r="R543" s="52">
        <f t="shared" si="141"/>
        <v>0</v>
      </c>
      <c r="S543" s="52" t="str">
        <f t="shared" si="142"/>
        <v>não</v>
      </c>
      <c r="T543" s="52">
        <v>31.999999999999996</v>
      </c>
      <c r="U543" s="53">
        <v>186498.44459999999</v>
      </c>
      <c r="V543" s="53">
        <v>5828.0763999999999</v>
      </c>
      <c r="W543" s="176" t="str">
        <f t="shared" si="143"/>
        <v>SIM</v>
      </c>
      <c r="X543" s="118">
        <f t="shared" si="144"/>
        <v>-26226.343800000021</v>
      </c>
      <c r="Y543" s="194" t="str">
        <f t="shared" si="148"/>
        <v>NÃO</v>
      </c>
      <c r="Z543" s="118">
        <f t="shared" si="145"/>
        <v>-23737.068000000021</v>
      </c>
      <c r="AA543" s="118">
        <f t="shared" si="146"/>
        <v>-43710.573000000019</v>
      </c>
      <c r="AB543" s="118">
        <f t="shared" si="147"/>
        <v>-39561.780000000021</v>
      </c>
    </row>
    <row r="544" spans="1:28" x14ac:dyDescent="0.25">
      <c r="A544" s="193" t="s">
        <v>277</v>
      </c>
      <c r="B544" s="51" t="s">
        <v>105</v>
      </c>
      <c r="C544" s="51" t="s">
        <v>69</v>
      </c>
      <c r="D544" s="51" t="s">
        <v>215</v>
      </c>
      <c r="E544" s="51" t="s">
        <v>269</v>
      </c>
      <c r="F544" s="52">
        <v>0</v>
      </c>
      <c r="G544" s="53">
        <v>0</v>
      </c>
      <c r="H544" s="52">
        <v>1</v>
      </c>
      <c r="I544" s="53">
        <v>6290.01</v>
      </c>
      <c r="J544" s="121">
        <v>4060331055</v>
      </c>
      <c r="K544" s="52">
        <f t="shared" si="134"/>
        <v>0</v>
      </c>
      <c r="L544" s="52">
        <f t="shared" si="136"/>
        <v>0</v>
      </c>
      <c r="M544" s="52">
        <f t="shared" si="137"/>
        <v>31.999999999999996</v>
      </c>
      <c r="N544" s="52">
        <f t="shared" si="135"/>
        <v>35</v>
      </c>
      <c r="O544" s="52">
        <f t="shared" si="138"/>
        <v>-3.5527136788005009E-15</v>
      </c>
      <c r="P544" s="52">
        <f t="shared" si="139"/>
        <v>0</v>
      </c>
      <c r="Q544" s="52">
        <f t="shared" si="140"/>
        <v>0</v>
      </c>
      <c r="R544" s="52">
        <f t="shared" si="141"/>
        <v>0</v>
      </c>
      <c r="S544" s="52" t="str">
        <f t="shared" si="142"/>
        <v xml:space="preserve"> </v>
      </c>
      <c r="T544" s="52">
        <v>0</v>
      </c>
      <c r="U544" s="53">
        <v>0</v>
      </c>
      <c r="V544" s="53">
        <v>6738.2541000000001</v>
      </c>
      <c r="W544" s="176" t="str">
        <f t="shared" si="143"/>
        <v/>
      </c>
      <c r="X544" s="118">
        <f t="shared" si="144"/>
        <v>-6738.2541000000001</v>
      </c>
      <c r="Y544" s="194" t="str">
        <f t="shared" si="148"/>
        <v>NÃO</v>
      </c>
      <c r="Z544" s="118">
        <f t="shared" si="145"/>
        <v>-6290.01</v>
      </c>
      <c r="AA544" s="118">
        <f t="shared" si="146"/>
        <v>-6738.2541000000001</v>
      </c>
      <c r="AB544" s="118">
        <f t="shared" si="147"/>
        <v>-6290.01</v>
      </c>
    </row>
    <row r="545" spans="1:28" x14ac:dyDescent="0.25">
      <c r="A545" s="193" t="s">
        <v>277</v>
      </c>
      <c r="B545" s="51" t="s">
        <v>105</v>
      </c>
      <c r="C545" s="51" t="s">
        <v>69</v>
      </c>
      <c r="D545" s="51" t="s">
        <v>216</v>
      </c>
      <c r="E545" s="51" t="s">
        <v>261</v>
      </c>
      <c r="F545" s="52">
        <v>40</v>
      </c>
      <c r="G545" s="53">
        <v>233123.05619999999</v>
      </c>
      <c r="H545" s="52">
        <v>48</v>
      </c>
      <c r="I545" s="53">
        <v>268726.45</v>
      </c>
      <c r="J545" s="121">
        <v>4060331056</v>
      </c>
      <c r="K545" s="52">
        <f t="shared" si="134"/>
        <v>48</v>
      </c>
      <c r="L545" s="52">
        <f t="shared" si="136"/>
        <v>47</v>
      </c>
      <c r="M545" s="52">
        <f t="shared" si="137"/>
        <v>47</v>
      </c>
      <c r="N545" s="52">
        <f t="shared" si="135"/>
        <v>48</v>
      </c>
      <c r="O545" s="52">
        <f t="shared" si="138"/>
        <v>47</v>
      </c>
      <c r="P545" s="52">
        <f t="shared" si="139"/>
        <v>48</v>
      </c>
      <c r="Q545" s="52">
        <f t="shared" si="140"/>
        <v>47</v>
      </c>
      <c r="R545" s="52">
        <f t="shared" si="141"/>
        <v>0</v>
      </c>
      <c r="S545" s="52" t="str">
        <f t="shared" si="142"/>
        <v>não</v>
      </c>
      <c r="T545" s="52">
        <v>47</v>
      </c>
      <c r="U545" s="53">
        <v>273919.5906</v>
      </c>
      <c r="V545" s="53">
        <v>5828.0763999999999</v>
      </c>
      <c r="W545" s="176" t="str">
        <f t="shared" si="143"/>
        <v>SIM</v>
      </c>
      <c r="X545" s="118">
        <f t="shared" si="144"/>
        <v>-40796.534800000001</v>
      </c>
      <c r="Y545" s="194" t="str">
        <f t="shared" si="148"/>
        <v>NÃO</v>
      </c>
      <c r="Z545" s="118">
        <f t="shared" si="145"/>
        <v>-39189.273958333331</v>
      </c>
      <c r="AA545" s="118">
        <f t="shared" si="146"/>
        <v>-46624.611199999999</v>
      </c>
      <c r="AB545" s="118">
        <f t="shared" si="147"/>
        <v>-44787.741666666669</v>
      </c>
    </row>
    <row r="546" spans="1:28" x14ac:dyDescent="0.25">
      <c r="A546" s="193" t="s">
        <v>277</v>
      </c>
      <c r="B546" s="51" t="s">
        <v>117</v>
      </c>
      <c r="C546" s="51" t="s">
        <v>51</v>
      </c>
      <c r="D546" s="51" t="s">
        <v>206</v>
      </c>
      <c r="E546" s="51" t="s">
        <v>262</v>
      </c>
      <c r="F546" s="52">
        <v>66</v>
      </c>
      <c r="G546" s="53">
        <v>370332.0588</v>
      </c>
      <c r="H546" s="52">
        <v>56</v>
      </c>
      <c r="I546" s="53">
        <v>303130.92</v>
      </c>
      <c r="J546" s="121">
        <v>4060331057</v>
      </c>
      <c r="K546" s="52">
        <f t="shared" si="134"/>
        <v>56</v>
      </c>
      <c r="L546" s="52">
        <f t="shared" si="136"/>
        <v>77.5</v>
      </c>
      <c r="M546" s="52">
        <f t="shared" si="137"/>
        <v>77.5</v>
      </c>
      <c r="N546" s="52">
        <f t="shared" si="135"/>
        <v>56</v>
      </c>
      <c r="O546" s="52">
        <f t="shared" si="138"/>
        <v>77.5</v>
      </c>
      <c r="P546" s="52">
        <f t="shared" si="139"/>
        <v>56</v>
      </c>
      <c r="Q546" s="52">
        <f t="shared" si="140"/>
        <v>78</v>
      </c>
      <c r="R546" s="52">
        <f t="shared" si="141"/>
        <v>0</v>
      </c>
      <c r="S546" s="52" t="str">
        <f t="shared" si="142"/>
        <v>não</v>
      </c>
      <c r="T546" s="52">
        <v>77.5</v>
      </c>
      <c r="U546" s="53">
        <v>434859.61440000002</v>
      </c>
      <c r="V546" s="53">
        <v>5611.0918000000001</v>
      </c>
      <c r="W546" s="176" t="str">
        <f t="shared" si="143"/>
        <v>NÃO</v>
      </c>
      <c r="X546" s="118">
        <f t="shared" si="144"/>
        <v>56110.918000000005</v>
      </c>
      <c r="Y546" s="194" t="str">
        <f t="shared" si="148"/>
        <v>NÃO</v>
      </c>
      <c r="Z546" s="118">
        <f t="shared" si="145"/>
        <v>56110.918000000005</v>
      </c>
      <c r="AA546" s="118">
        <f t="shared" si="146"/>
        <v>56110.918000000005</v>
      </c>
      <c r="AB546" s="118">
        <f t="shared" si="147"/>
        <v>56110.918000000005</v>
      </c>
    </row>
    <row r="547" spans="1:28" x14ac:dyDescent="0.25">
      <c r="A547" s="193" t="s">
        <v>277</v>
      </c>
      <c r="B547" s="51" t="s">
        <v>117</v>
      </c>
      <c r="C547" s="51" t="s">
        <v>51</v>
      </c>
      <c r="D547" s="51" t="s">
        <v>206</v>
      </c>
      <c r="E547" s="51" t="s">
        <v>252</v>
      </c>
      <c r="F547" s="52">
        <v>0</v>
      </c>
      <c r="G547" s="53">
        <v>0</v>
      </c>
      <c r="H547" s="52">
        <v>1</v>
      </c>
      <c r="I547" s="53">
        <v>4313.67</v>
      </c>
      <c r="J547" s="121">
        <v>4060331057</v>
      </c>
      <c r="K547" s="52">
        <f t="shared" si="134"/>
        <v>0</v>
      </c>
      <c r="L547" s="52">
        <f t="shared" si="136"/>
        <v>0</v>
      </c>
      <c r="M547" s="52">
        <f t="shared" si="137"/>
        <v>77.5</v>
      </c>
      <c r="N547" s="52">
        <f t="shared" si="135"/>
        <v>56</v>
      </c>
      <c r="O547" s="52">
        <f t="shared" si="138"/>
        <v>-0.5</v>
      </c>
      <c r="P547" s="52">
        <f t="shared" si="139"/>
        <v>0</v>
      </c>
      <c r="Q547" s="52">
        <f t="shared" si="140"/>
        <v>0</v>
      </c>
      <c r="R547" s="52">
        <f t="shared" si="141"/>
        <v>0</v>
      </c>
      <c r="S547" s="52" t="str">
        <f t="shared" si="142"/>
        <v xml:space="preserve"> </v>
      </c>
      <c r="T547" s="52">
        <v>0</v>
      </c>
      <c r="U547" s="53">
        <v>0</v>
      </c>
      <c r="V547" s="53">
        <v>5611.0918000000001</v>
      </c>
      <c r="W547" s="176" t="str">
        <f t="shared" si="143"/>
        <v/>
      </c>
      <c r="X547" s="118">
        <f t="shared" si="144"/>
        <v>-5611.0918000000001</v>
      </c>
      <c r="Y547" s="194" t="str">
        <f t="shared" si="148"/>
        <v>NÃO</v>
      </c>
      <c r="Z547" s="118">
        <f t="shared" si="145"/>
        <v>-4313.67</v>
      </c>
      <c r="AA547" s="118">
        <f t="shared" si="146"/>
        <v>-5611.0918000000001</v>
      </c>
      <c r="AB547" s="118">
        <f t="shared" si="147"/>
        <v>-4313.67</v>
      </c>
    </row>
    <row r="548" spans="1:28" x14ac:dyDescent="0.25">
      <c r="A548" s="193" t="s">
        <v>277</v>
      </c>
      <c r="B548" s="51" t="s">
        <v>117</v>
      </c>
      <c r="C548" s="51" t="s">
        <v>51</v>
      </c>
      <c r="D548" s="51" t="s">
        <v>207</v>
      </c>
      <c r="E548" s="51" t="s">
        <v>250</v>
      </c>
      <c r="F548" s="52">
        <v>0</v>
      </c>
      <c r="G548" s="53">
        <v>0</v>
      </c>
      <c r="H548" s="52">
        <v>2</v>
      </c>
      <c r="I548" s="53">
        <v>12187.69</v>
      </c>
      <c r="J548" s="121">
        <v>4060331058</v>
      </c>
      <c r="K548" s="52">
        <f t="shared" si="134"/>
        <v>0</v>
      </c>
      <c r="L548" s="52">
        <f t="shared" si="136"/>
        <v>0</v>
      </c>
      <c r="M548" s="52">
        <f t="shared" si="137"/>
        <v>57.500000000000007</v>
      </c>
      <c r="N548" s="52">
        <f t="shared" si="135"/>
        <v>15</v>
      </c>
      <c r="O548" s="52">
        <f t="shared" si="138"/>
        <v>57.500000000000007</v>
      </c>
      <c r="P548" s="52">
        <f t="shared" si="139"/>
        <v>15</v>
      </c>
      <c r="Q548" s="52">
        <f t="shared" si="140"/>
        <v>0</v>
      </c>
      <c r="R548" s="52">
        <f t="shared" si="141"/>
        <v>0</v>
      </c>
      <c r="S548" s="52" t="str">
        <f t="shared" si="142"/>
        <v xml:space="preserve"> </v>
      </c>
      <c r="T548" s="52">
        <v>0</v>
      </c>
      <c r="U548" s="53">
        <v>0</v>
      </c>
      <c r="V548" s="53">
        <v>6096.1048000000001</v>
      </c>
      <c r="W548" s="176" t="str">
        <f t="shared" si="143"/>
        <v/>
      </c>
      <c r="X548" s="118">
        <f t="shared" si="144"/>
        <v>-12192.2096</v>
      </c>
      <c r="Y548" s="194" t="str">
        <f t="shared" si="148"/>
        <v>NÃO</v>
      </c>
      <c r="Z548" s="118">
        <f t="shared" si="145"/>
        <v>-12187.69</v>
      </c>
      <c r="AA548" s="118">
        <f t="shared" si="146"/>
        <v>-12192.2096</v>
      </c>
      <c r="AB548" s="118">
        <f t="shared" si="147"/>
        <v>-12187.69</v>
      </c>
    </row>
    <row r="549" spans="1:28" x14ac:dyDescent="0.25">
      <c r="A549" s="193" t="s">
        <v>277</v>
      </c>
      <c r="B549" s="51" t="s">
        <v>117</v>
      </c>
      <c r="C549" s="51" t="s">
        <v>51</v>
      </c>
      <c r="D549" s="51" t="s">
        <v>207</v>
      </c>
      <c r="E549" s="51" t="s">
        <v>261</v>
      </c>
      <c r="F549" s="52">
        <v>0</v>
      </c>
      <c r="G549" s="53">
        <v>0</v>
      </c>
      <c r="H549" s="52">
        <v>2</v>
      </c>
      <c r="I549" s="53">
        <v>9371.92</v>
      </c>
      <c r="J549" s="121">
        <v>4060331058</v>
      </c>
      <c r="K549" s="52">
        <f t="shared" si="134"/>
        <v>0</v>
      </c>
      <c r="L549" s="52">
        <f t="shared" si="136"/>
        <v>0</v>
      </c>
      <c r="M549" s="52">
        <f t="shared" si="137"/>
        <v>57.500000000000007</v>
      </c>
      <c r="N549" s="52">
        <f t="shared" si="135"/>
        <v>15</v>
      </c>
      <c r="O549" s="52">
        <f t="shared" si="138"/>
        <v>57.500000000000007</v>
      </c>
      <c r="P549" s="52">
        <f t="shared" si="139"/>
        <v>15</v>
      </c>
      <c r="Q549" s="52">
        <f t="shared" si="140"/>
        <v>0</v>
      </c>
      <c r="R549" s="52">
        <f t="shared" si="141"/>
        <v>0</v>
      </c>
      <c r="S549" s="52" t="str">
        <f t="shared" si="142"/>
        <v xml:space="preserve"> </v>
      </c>
      <c r="T549" s="52">
        <v>0</v>
      </c>
      <c r="U549" s="53">
        <v>0</v>
      </c>
      <c r="V549" s="53">
        <v>5828.0763999999999</v>
      </c>
      <c r="W549" s="176" t="str">
        <f t="shared" si="143"/>
        <v/>
      </c>
      <c r="X549" s="118">
        <f t="shared" si="144"/>
        <v>-11656.1528</v>
      </c>
      <c r="Y549" s="194" t="str">
        <f t="shared" ref="Y549:Y570" si="149">IF(I549&gt;(H549*V549),"SIM","NÃO")</f>
        <v>NÃO</v>
      </c>
      <c r="Z549" s="118">
        <f t="shared" si="145"/>
        <v>-9371.92</v>
      </c>
      <c r="AA549" s="118">
        <f t="shared" si="146"/>
        <v>-11656.1528</v>
      </c>
      <c r="AB549" s="118">
        <f t="shared" si="147"/>
        <v>-9371.92</v>
      </c>
    </row>
    <row r="550" spans="1:28" ht="15.75" thickBot="1" x14ac:dyDescent="0.3">
      <c r="A550" s="195" t="s">
        <v>277</v>
      </c>
      <c r="B550" s="144" t="s">
        <v>117</v>
      </c>
      <c r="C550" s="144" t="s">
        <v>51</v>
      </c>
      <c r="D550" s="144" t="s">
        <v>207</v>
      </c>
      <c r="E550" s="144" t="s">
        <v>262</v>
      </c>
      <c r="F550" s="145">
        <v>48.999999999999993</v>
      </c>
      <c r="G550" s="146">
        <v>274943.49839999998</v>
      </c>
      <c r="H550" s="145">
        <v>15</v>
      </c>
      <c r="I550" s="146">
        <v>74525.320000000007</v>
      </c>
      <c r="J550" s="121">
        <v>4060331058</v>
      </c>
      <c r="K550" s="52">
        <f t="shared" si="134"/>
        <v>15</v>
      </c>
      <c r="L550" s="52">
        <f t="shared" si="136"/>
        <v>57.500000000000007</v>
      </c>
      <c r="M550" s="52">
        <f t="shared" si="137"/>
        <v>57.500000000000007</v>
      </c>
      <c r="N550" s="52">
        <f t="shared" si="135"/>
        <v>15</v>
      </c>
      <c r="O550" s="52">
        <f t="shared" si="138"/>
        <v>57.500000000000007</v>
      </c>
      <c r="P550" s="52">
        <f t="shared" si="139"/>
        <v>15</v>
      </c>
      <c r="Q550" s="145">
        <f t="shared" si="140"/>
        <v>58</v>
      </c>
      <c r="R550" s="52">
        <f t="shared" si="141"/>
        <v>0</v>
      </c>
      <c r="S550" s="52" t="str">
        <f t="shared" si="142"/>
        <v>não</v>
      </c>
      <c r="T550" s="52">
        <v>57.500000000000007</v>
      </c>
      <c r="U550" s="53">
        <v>322637.77860000002</v>
      </c>
      <c r="V550" s="146">
        <v>5611.0918000000001</v>
      </c>
      <c r="W550" s="177" t="str">
        <f t="shared" si="143"/>
        <v>NÃO</v>
      </c>
      <c r="X550" s="118">
        <f t="shared" si="144"/>
        <v>190777.12119999997</v>
      </c>
      <c r="Y550" s="196" t="str">
        <f t="shared" si="149"/>
        <v>NÃO</v>
      </c>
      <c r="Z550" s="178">
        <f t="shared" si="145"/>
        <v>190777.12119999997</v>
      </c>
      <c r="AA550" s="118">
        <f t="shared" si="146"/>
        <v>190777.12119999997</v>
      </c>
      <c r="AB550" s="118">
        <f t="shared" si="147"/>
        <v>190777.12119999997</v>
      </c>
    </row>
    <row r="551" spans="1:28" x14ac:dyDescent="0.25">
      <c r="A551" s="197" t="s">
        <v>277</v>
      </c>
      <c r="B551" s="30" t="s">
        <v>122</v>
      </c>
      <c r="C551" s="30" t="s">
        <v>90</v>
      </c>
      <c r="D551" s="30" t="s">
        <v>195</v>
      </c>
      <c r="E551" s="30" t="s">
        <v>255</v>
      </c>
      <c r="F551" s="31">
        <v>0</v>
      </c>
      <c r="G551" s="32">
        <v>0</v>
      </c>
      <c r="H551" s="31">
        <v>2</v>
      </c>
      <c r="I551" s="33">
        <v>14120.37</v>
      </c>
      <c r="J551" s="142">
        <v>4060331059</v>
      </c>
      <c r="K551" s="52">
        <f t="shared" si="134"/>
        <v>0</v>
      </c>
      <c r="L551" s="52">
        <f t="shared" si="136"/>
        <v>0</v>
      </c>
      <c r="M551" s="52">
        <f t="shared" si="137"/>
        <v>73</v>
      </c>
      <c r="N551" s="52">
        <f t="shared" si="135"/>
        <v>49</v>
      </c>
      <c r="O551" s="52">
        <f t="shared" si="138"/>
        <v>73</v>
      </c>
      <c r="P551" s="140">
        <f t="shared" si="139"/>
        <v>49</v>
      </c>
      <c r="Q551" s="155">
        <f t="shared" si="140"/>
        <v>0</v>
      </c>
      <c r="R551" s="143">
        <f t="shared" si="141"/>
        <v>0</v>
      </c>
      <c r="S551" s="52" t="str">
        <f t="shared" si="142"/>
        <v xml:space="preserve"> </v>
      </c>
      <c r="T551" s="52">
        <v>0</v>
      </c>
      <c r="U551" s="141">
        <v>0</v>
      </c>
      <c r="V551" s="158">
        <v>5611.0918000000001</v>
      </c>
      <c r="W551" s="180" t="str">
        <f t="shared" si="143"/>
        <v/>
      </c>
      <c r="X551" s="181">
        <f t="shared" si="144"/>
        <v>-11222.1836</v>
      </c>
      <c r="Y551" s="198" t="str">
        <f t="shared" si="149"/>
        <v>SIM</v>
      </c>
      <c r="Z551" s="183">
        <f t="shared" si="145"/>
        <v>-11222.1836</v>
      </c>
      <c r="AA551" s="184">
        <f t="shared" si="146"/>
        <v>-11222.1836</v>
      </c>
      <c r="AB551" s="118">
        <f t="shared" si="147"/>
        <v>-11222.1836</v>
      </c>
    </row>
    <row r="552" spans="1:28" x14ac:dyDescent="0.25">
      <c r="A552" s="199" t="s">
        <v>277</v>
      </c>
      <c r="B552" s="51" t="s">
        <v>122</v>
      </c>
      <c r="C552" s="51" t="s">
        <v>90</v>
      </c>
      <c r="D552" s="51" t="s">
        <v>195</v>
      </c>
      <c r="E552" s="51" t="s">
        <v>250</v>
      </c>
      <c r="F552" s="52">
        <v>0</v>
      </c>
      <c r="G552" s="53">
        <v>0</v>
      </c>
      <c r="H552" s="52">
        <v>3</v>
      </c>
      <c r="I552" s="150">
        <v>13421.81</v>
      </c>
      <c r="J552" s="142">
        <v>4060331059</v>
      </c>
      <c r="K552" s="52">
        <f t="shared" si="134"/>
        <v>0</v>
      </c>
      <c r="L552" s="52">
        <f t="shared" si="136"/>
        <v>0</v>
      </c>
      <c r="M552" s="52">
        <f t="shared" si="137"/>
        <v>73</v>
      </c>
      <c r="N552" s="52">
        <f t="shared" si="135"/>
        <v>49</v>
      </c>
      <c r="O552" s="52">
        <f t="shared" si="138"/>
        <v>73</v>
      </c>
      <c r="P552" s="140">
        <f t="shared" si="139"/>
        <v>49</v>
      </c>
      <c r="Q552" s="156">
        <f t="shared" si="140"/>
        <v>0</v>
      </c>
      <c r="R552" s="143">
        <f t="shared" si="141"/>
        <v>0</v>
      </c>
      <c r="S552" s="52" t="str">
        <f t="shared" si="142"/>
        <v xml:space="preserve"> </v>
      </c>
      <c r="T552" s="52">
        <v>0</v>
      </c>
      <c r="U552" s="141">
        <v>0</v>
      </c>
      <c r="V552" s="159">
        <v>6096.1048000000001</v>
      </c>
      <c r="W552" s="186" t="str">
        <f t="shared" si="143"/>
        <v/>
      </c>
      <c r="X552" s="181">
        <f t="shared" si="144"/>
        <v>-18288.314399999999</v>
      </c>
      <c r="Y552" s="200" t="str">
        <f t="shared" si="149"/>
        <v>NÃO</v>
      </c>
      <c r="Z552" s="188">
        <f t="shared" si="145"/>
        <v>-13421.81</v>
      </c>
      <c r="AA552" s="184">
        <f t="shared" si="146"/>
        <v>-18288.314399999999</v>
      </c>
      <c r="AB552" s="118">
        <f t="shared" si="147"/>
        <v>-13421.81</v>
      </c>
    </row>
    <row r="553" spans="1:28" x14ac:dyDescent="0.25">
      <c r="A553" s="199" t="s">
        <v>277</v>
      </c>
      <c r="B553" s="51" t="s">
        <v>122</v>
      </c>
      <c r="C553" s="51" t="s">
        <v>90</v>
      </c>
      <c r="D553" s="51" t="s">
        <v>195</v>
      </c>
      <c r="E553" s="51" t="s">
        <v>259</v>
      </c>
      <c r="F553" s="52">
        <v>0</v>
      </c>
      <c r="G553" s="53">
        <v>0</v>
      </c>
      <c r="H553" s="52">
        <v>2</v>
      </c>
      <c r="I553" s="150">
        <v>12187.4</v>
      </c>
      <c r="J553" s="142">
        <v>4060331059</v>
      </c>
      <c r="K553" s="52">
        <f t="shared" si="134"/>
        <v>0</v>
      </c>
      <c r="L553" s="52">
        <f t="shared" si="136"/>
        <v>0</v>
      </c>
      <c r="M553" s="52">
        <f t="shared" si="137"/>
        <v>73</v>
      </c>
      <c r="N553" s="52">
        <f t="shared" si="135"/>
        <v>49</v>
      </c>
      <c r="O553" s="52">
        <f t="shared" si="138"/>
        <v>73</v>
      </c>
      <c r="P553" s="140">
        <f t="shared" si="139"/>
        <v>49</v>
      </c>
      <c r="Q553" s="156">
        <f t="shared" si="140"/>
        <v>0</v>
      </c>
      <c r="R553" s="143">
        <f t="shared" si="141"/>
        <v>0</v>
      </c>
      <c r="S553" s="52" t="str">
        <f t="shared" si="142"/>
        <v xml:space="preserve"> </v>
      </c>
      <c r="T553" s="52">
        <v>0</v>
      </c>
      <c r="U553" s="141">
        <v>0</v>
      </c>
      <c r="V553" s="159">
        <v>5611.0918000000001</v>
      </c>
      <c r="W553" s="186" t="str">
        <f t="shared" si="143"/>
        <v/>
      </c>
      <c r="X553" s="181">
        <f t="shared" si="144"/>
        <v>-11222.1836</v>
      </c>
      <c r="Y553" s="200" t="str">
        <f t="shared" si="149"/>
        <v>SIM</v>
      </c>
      <c r="Z553" s="188">
        <f t="shared" si="145"/>
        <v>-11222.1836</v>
      </c>
      <c r="AA553" s="184">
        <f t="shared" si="146"/>
        <v>-11222.1836</v>
      </c>
      <c r="AB553" s="118">
        <f t="shared" si="147"/>
        <v>-11222.1836</v>
      </c>
    </row>
    <row r="554" spans="1:28" x14ac:dyDescent="0.25">
      <c r="A554" s="199" t="s">
        <v>277</v>
      </c>
      <c r="B554" s="51" t="s">
        <v>122</v>
      </c>
      <c r="C554" s="51" t="s">
        <v>90</v>
      </c>
      <c r="D554" s="51" t="s">
        <v>195</v>
      </c>
      <c r="E554" s="51" t="s">
        <v>260</v>
      </c>
      <c r="F554" s="52">
        <v>62.000000000000007</v>
      </c>
      <c r="G554" s="53">
        <v>388006.8126</v>
      </c>
      <c r="H554" s="52">
        <v>49</v>
      </c>
      <c r="I554" s="150">
        <v>310264.57</v>
      </c>
      <c r="J554" s="142">
        <v>4060331059</v>
      </c>
      <c r="K554" s="52">
        <f t="shared" si="134"/>
        <v>49</v>
      </c>
      <c r="L554" s="52">
        <f t="shared" si="136"/>
        <v>73</v>
      </c>
      <c r="M554" s="52">
        <f t="shared" si="137"/>
        <v>73</v>
      </c>
      <c r="N554" s="52">
        <f t="shared" si="135"/>
        <v>49</v>
      </c>
      <c r="O554" s="52">
        <f t="shared" si="138"/>
        <v>73</v>
      </c>
      <c r="P554" s="140">
        <f t="shared" si="139"/>
        <v>49</v>
      </c>
      <c r="Q554" s="156">
        <f t="shared" si="140"/>
        <v>73</v>
      </c>
      <c r="R554" s="143">
        <f t="shared" si="141"/>
        <v>0</v>
      </c>
      <c r="S554" s="52" t="str">
        <f t="shared" si="142"/>
        <v>não</v>
      </c>
      <c r="T554" s="52">
        <v>73</v>
      </c>
      <c r="U554" s="141">
        <v>456846.73139999999</v>
      </c>
      <c r="V554" s="159">
        <v>6258.1743999999999</v>
      </c>
      <c r="W554" s="186" t="str">
        <f t="shared" si="143"/>
        <v>NÃO</v>
      </c>
      <c r="X554" s="181">
        <f t="shared" si="144"/>
        <v>81356.267200000046</v>
      </c>
      <c r="Y554" s="200" t="str">
        <f t="shared" si="149"/>
        <v>SIM</v>
      </c>
      <c r="Z554" s="188">
        <f t="shared" si="145"/>
        <v>81356.267200000046</v>
      </c>
      <c r="AA554" s="184">
        <f t="shared" si="146"/>
        <v>81356.267200000046</v>
      </c>
      <c r="AB554" s="118">
        <f t="shared" si="147"/>
        <v>81356.267200000046</v>
      </c>
    </row>
    <row r="555" spans="1:28" s="123" customFormat="1" x14ac:dyDescent="0.25">
      <c r="A555" s="199" t="s">
        <v>277</v>
      </c>
      <c r="B555" s="51" t="s">
        <v>122</v>
      </c>
      <c r="C555" s="51" t="s">
        <v>90</v>
      </c>
      <c r="D555" s="51" t="s">
        <v>196</v>
      </c>
      <c r="E555" s="51" t="s">
        <v>250</v>
      </c>
      <c r="F555" s="52">
        <v>8.5</v>
      </c>
      <c r="G555" s="53">
        <v>51816.891000000003</v>
      </c>
      <c r="H555" s="52">
        <v>2</v>
      </c>
      <c r="I555" s="150">
        <v>8697.2000000000007</v>
      </c>
      <c r="J555" s="142">
        <v>4060331060</v>
      </c>
      <c r="K555" s="52">
        <f t="shared" si="134"/>
        <v>2</v>
      </c>
      <c r="L555" s="52">
        <f t="shared" si="136"/>
        <v>10</v>
      </c>
      <c r="M555" s="52">
        <f t="shared" si="137"/>
        <v>50.5</v>
      </c>
      <c r="N555" s="52">
        <f t="shared" si="135"/>
        <v>101</v>
      </c>
      <c r="O555" s="52">
        <f t="shared" si="138"/>
        <v>50.5</v>
      </c>
      <c r="P555" s="140">
        <f t="shared" si="139"/>
        <v>101</v>
      </c>
      <c r="Q555" s="156">
        <f t="shared" si="140"/>
        <v>1</v>
      </c>
      <c r="R555" s="143">
        <f t="shared" si="141"/>
        <v>1</v>
      </c>
      <c r="S555" s="52" t="str">
        <f t="shared" si="142"/>
        <v>sim</v>
      </c>
      <c r="T555" s="52">
        <v>10</v>
      </c>
      <c r="U555" s="141">
        <v>60961.048199999997</v>
      </c>
      <c r="V555" s="159">
        <v>6096.1048000000001</v>
      </c>
      <c r="W555" s="186" t="str">
        <f t="shared" si="143"/>
        <v>SIM</v>
      </c>
      <c r="X555" s="181">
        <f t="shared" si="144"/>
        <v>45720.786</v>
      </c>
      <c r="Y555" s="200" t="str">
        <f t="shared" si="149"/>
        <v>NÃO</v>
      </c>
      <c r="Z555" s="188">
        <f t="shared" si="145"/>
        <v>45720.786</v>
      </c>
      <c r="AA555" s="184">
        <f t="shared" si="146"/>
        <v>39624.681199999999</v>
      </c>
      <c r="AB555" s="118">
        <f t="shared" si="147"/>
        <v>39624.681199999999</v>
      </c>
    </row>
    <row r="556" spans="1:28" s="123" customFormat="1" x14ac:dyDescent="0.25">
      <c r="A556" s="199" t="s">
        <v>277</v>
      </c>
      <c r="B556" s="51" t="s">
        <v>122</v>
      </c>
      <c r="C556" s="51" t="s">
        <v>90</v>
      </c>
      <c r="D556" s="51" t="s">
        <v>196</v>
      </c>
      <c r="E556" s="51" t="s">
        <v>260</v>
      </c>
      <c r="F556" s="52">
        <v>34.5</v>
      </c>
      <c r="G556" s="53">
        <v>215907.01680000001</v>
      </c>
      <c r="H556" s="52">
        <v>99</v>
      </c>
      <c r="I556" s="150">
        <v>628473.22</v>
      </c>
      <c r="J556" s="142">
        <v>4060331060</v>
      </c>
      <c r="K556" s="52">
        <f t="shared" si="134"/>
        <v>99</v>
      </c>
      <c r="L556" s="52">
        <f t="shared" si="136"/>
        <v>40.5</v>
      </c>
      <c r="M556" s="52">
        <f t="shared" si="137"/>
        <v>50.5</v>
      </c>
      <c r="N556" s="52">
        <f t="shared" si="135"/>
        <v>101</v>
      </c>
      <c r="O556" s="52">
        <f t="shared" si="138"/>
        <v>49.5</v>
      </c>
      <c r="P556" s="140">
        <f t="shared" si="139"/>
        <v>99</v>
      </c>
      <c r="Q556" s="156">
        <f t="shared" si="140"/>
        <v>50</v>
      </c>
      <c r="R556" s="143">
        <f t="shared" si="141"/>
        <v>0</v>
      </c>
      <c r="S556" s="52" t="str">
        <f t="shared" si="142"/>
        <v>não</v>
      </c>
      <c r="T556" s="52">
        <v>40.5</v>
      </c>
      <c r="U556" s="141">
        <v>253456.0632</v>
      </c>
      <c r="V556" s="159">
        <v>6258.1743999999999</v>
      </c>
      <c r="W556" s="186" t="str">
        <f t="shared" si="143"/>
        <v>SIM</v>
      </c>
      <c r="X556" s="181">
        <f t="shared" si="144"/>
        <v>-97001.703200000004</v>
      </c>
      <c r="Y556" s="200" t="str">
        <f t="shared" si="149"/>
        <v>SIM</v>
      </c>
      <c r="Z556" s="188">
        <f t="shared" si="145"/>
        <v>-97001.703200000004</v>
      </c>
      <c r="AA556" s="184">
        <f t="shared" si="146"/>
        <v>-403652.2488</v>
      </c>
      <c r="AB556" s="118">
        <f t="shared" si="147"/>
        <v>-403652.2488</v>
      </c>
    </row>
    <row r="557" spans="1:28" x14ac:dyDescent="0.25">
      <c r="A557" s="199" t="s">
        <v>277</v>
      </c>
      <c r="B557" s="51" t="s">
        <v>122</v>
      </c>
      <c r="C557" s="51" t="s">
        <v>90</v>
      </c>
      <c r="D557" s="51" t="s">
        <v>197</v>
      </c>
      <c r="E557" s="51" t="s">
        <v>250</v>
      </c>
      <c r="F557" s="52">
        <v>0</v>
      </c>
      <c r="G557" s="53">
        <v>0</v>
      </c>
      <c r="H557" s="52">
        <v>1</v>
      </c>
      <c r="I557" s="150">
        <v>4677.8</v>
      </c>
      <c r="J557" s="142">
        <v>4060331061</v>
      </c>
      <c r="K557" s="52">
        <f t="shared" si="134"/>
        <v>0</v>
      </c>
      <c r="L557" s="52">
        <f t="shared" si="136"/>
        <v>0</v>
      </c>
      <c r="M557" s="52">
        <f t="shared" si="137"/>
        <v>30.999999999999996</v>
      </c>
      <c r="N557" s="52">
        <f t="shared" si="135"/>
        <v>31</v>
      </c>
      <c r="O557" s="52">
        <f t="shared" si="138"/>
        <v>30.999999999999996</v>
      </c>
      <c r="P557" s="140">
        <f t="shared" si="139"/>
        <v>31</v>
      </c>
      <c r="Q557" s="156">
        <f t="shared" si="140"/>
        <v>0</v>
      </c>
      <c r="R557" s="143">
        <f t="shared" si="141"/>
        <v>0</v>
      </c>
      <c r="S557" s="52" t="str">
        <f t="shared" si="142"/>
        <v xml:space="preserve"> </v>
      </c>
      <c r="T557" s="52">
        <v>0</v>
      </c>
      <c r="U557" s="141">
        <v>0</v>
      </c>
      <c r="V557" s="159">
        <v>6096.1048000000001</v>
      </c>
      <c r="W557" s="186" t="str">
        <f t="shared" si="143"/>
        <v/>
      </c>
      <c r="X557" s="181">
        <f t="shared" si="144"/>
        <v>-6096.1048000000001</v>
      </c>
      <c r="Y557" s="200" t="str">
        <f t="shared" si="149"/>
        <v>NÃO</v>
      </c>
      <c r="Z557" s="188">
        <f t="shared" si="145"/>
        <v>-4677.8</v>
      </c>
      <c r="AA557" s="184">
        <f t="shared" si="146"/>
        <v>-6096.1048000000001</v>
      </c>
      <c r="AB557" s="118">
        <f t="shared" si="147"/>
        <v>-4677.8</v>
      </c>
    </row>
    <row r="558" spans="1:28" x14ac:dyDescent="0.25">
      <c r="A558" s="199" t="s">
        <v>277</v>
      </c>
      <c r="B558" s="51" t="s">
        <v>122</v>
      </c>
      <c r="C558" s="51" t="s">
        <v>90</v>
      </c>
      <c r="D558" s="51" t="s">
        <v>197</v>
      </c>
      <c r="E558" s="51" t="s">
        <v>259</v>
      </c>
      <c r="F558" s="52">
        <v>5.5</v>
      </c>
      <c r="G558" s="53">
        <v>30861.004799999999</v>
      </c>
      <c r="H558" s="52">
        <v>2</v>
      </c>
      <c r="I558" s="150">
        <v>14112.8</v>
      </c>
      <c r="J558" s="142">
        <v>4060331061</v>
      </c>
      <c r="K558" s="52">
        <f t="shared" si="134"/>
        <v>2</v>
      </c>
      <c r="L558" s="52">
        <f t="shared" si="136"/>
        <v>6.4999999999999991</v>
      </c>
      <c r="M558" s="52">
        <f t="shared" si="137"/>
        <v>30.999999999999996</v>
      </c>
      <c r="N558" s="52">
        <f t="shared" si="135"/>
        <v>31</v>
      </c>
      <c r="O558" s="52">
        <f t="shared" si="138"/>
        <v>30.999999999999996</v>
      </c>
      <c r="P558" s="140">
        <f t="shared" si="139"/>
        <v>31</v>
      </c>
      <c r="Q558" s="156">
        <f t="shared" si="140"/>
        <v>2</v>
      </c>
      <c r="R558" s="143">
        <f t="shared" si="141"/>
        <v>0</v>
      </c>
      <c r="S558" s="52" t="str">
        <f t="shared" si="142"/>
        <v>sim</v>
      </c>
      <c r="T558" s="52">
        <v>6.4999999999999991</v>
      </c>
      <c r="U558" s="141">
        <v>36472.096799999999</v>
      </c>
      <c r="V558" s="159">
        <v>5611.0918000000001</v>
      </c>
      <c r="W558" s="186" t="str">
        <f t="shared" si="143"/>
        <v>NÃO</v>
      </c>
      <c r="X558" s="181">
        <f t="shared" si="144"/>
        <v>19638.8213</v>
      </c>
      <c r="Y558" s="200" t="str">
        <f t="shared" si="149"/>
        <v>SIM</v>
      </c>
      <c r="Z558" s="188">
        <f t="shared" si="145"/>
        <v>19638.8213</v>
      </c>
      <c r="AA558" s="184">
        <f t="shared" si="146"/>
        <v>19638.8213</v>
      </c>
      <c r="AB558" s="118">
        <f t="shared" si="147"/>
        <v>19638.8213</v>
      </c>
    </row>
    <row r="559" spans="1:28" ht="15.75" thickBot="1" x14ac:dyDescent="0.3">
      <c r="A559" s="201" t="s">
        <v>277</v>
      </c>
      <c r="B559" s="151" t="s">
        <v>122</v>
      </c>
      <c r="C559" s="151" t="s">
        <v>90</v>
      </c>
      <c r="D559" s="151" t="s">
        <v>197</v>
      </c>
      <c r="E559" s="151" t="s">
        <v>260</v>
      </c>
      <c r="F559" s="152">
        <v>21</v>
      </c>
      <c r="G559" s="153">
        <v>131421.6624</v>
      </c>
      <c r="H559" s="152">
        <v>29</v>
      </c>
      <c r="I559" s="154">
        <v>185780.73</v>
      </c>
      <c r="J559" s="142">
        <v>4060331061</v>
      </c>
      <c r="K559" s="52">
        <f t="shared" si="134"/>
        <v>29</v>
      </c>
      <c r="L559" s="52">
        <f t="shared" si="136"/>
        <v>24.499999999999996</v>
      </c>
      <c r="M559" s="52">
        <f t="shared" si="137"/>
        <v>30.999999999999996</v>
      </c>
      <c r="N559" s="52">
        <f t="shared" si="135"/>
        <v>31</v>
      </c>
      <c r="O559" s="52">
        <f t="shared" si="138"/>
        <v>28.999999999999996</v>
      </c>
      <c r="P559" s="140">
        <f t="shared" si="139"/>
        <v>29</v>
      </c>
      <c r="Q559" s="157">
        <f t="shared" si="140"/>
        <v>29</v>
      </c>
      <c r="R559" s="143">
        <f t="shared" si="141"/>
        <v>0</v>
      </c>
      <c r="S559" s="52" t="str">
        <f t="shared" si="142"/>
        <v>não</v>
      </c>
      <c r="T559" s="52">
        <v>24.499999999999996</v>
      </c>
      <c r="U559" s="141">
        <v>153325.2726</v>
      </c>
      <c r="V559" s="160">
        <v>6258.1743999999999</v>
      </c>
      <c r="W559" s="190" t="str">
        <f t="shared" si="143"/>
        <v>NÃO</v>
      </c>
      <c r="X559" s="181">
        <f t="shared" si="144"/>
        <v>-50065.395199999999</v>
      </c>
      <c r="Y559" s="202" t="str">
        <f t="shared" si="149"/>
        <v>SIM</v>
      </c>
      <c r="Z559" s="192">
        <f t="shared" si="145"/>
        <v>-50065.395199999999</v>
      </c>
      <c r="AA559" s="184">
        <f t="shared" si="146"/>
        <v>-50065.395199999999</v>
      </c>
      <c r="AB559" s="118">
        <f t="shared" si="147"/>
        <v>-50065.395199999999</v>
      </c>
    </row>
    <row r="560" spans="1:28" x14ac:dyDescent="0.25">
      <c r="A560" s="203" t="s">
        <v>277</v>
      </c>
      <c r="B560" s="147" t="s">
        <v>125</v>
      </c>
      <c r="C560" s="147" t="s">
        <v>71</v>
      </c>
      <c r="D560" s="147" t="s">
        <v>198</v>
      </c>
      <c r="E560" s="147" t="s">
        <v>257</v>
      </c>
      <c r="F560" s="148">
        <v>12</v>
      </c>
      <c r="G560" s="149">
        <v>79029.953999999998</v>
      </c>
      <c r="H560" s="148">
        <v>2</v>
      </c>
      <c r="I560" s="149">
        <v>11195</v>
      </c>
      <c r="J560" s="121">
        <v>4060331062</v>
      </c>
      <c r="K560" s="52">
        <f t="shared" si="134"/>
        <v>2</v>
      </c>
      <c r="L560" s="52">
        <f t="shared" si="136"/>
        <v>14.000000000000002</v>
      </c>
      <c r="M560" s="52">
        <f t="shared" si="137"/>
        <v>14.000000000000002</v>
      </c>
      <c r="N560" s="52">
        <f t="shared" si="135"/>
        <v>2</v>
      </c>
      <c r="O560" s="52">
        <f t="shared" si="138"/>
        <v>14.000000000000002</v>
      </c>
      <c r="P560" s="52">
        <f t="shared" si="139"/>
        <v>2</v>
      </c>
      <c r="Q560" s="148">
        <f t="shared" si="140"/>
        <v>14</v>
      </c>
      <c r="R560" s="52">
        <f t="shared" si="141"/>
        <v>0</v>
      </c>
      <c r="S560" s="52" t="str">
        <f t="shared" si="142"/>
        <v>não</v>
      </c>
      <c r="T560" s="52">
        <v>14.000000000000002</v>
      </c>
      <c r="U560" s="53">
        <v>92201.612999999998</v>
      </c>
      <c r="V560" s="149">
        <v>6585.8294999999998</v>
      </c>
      <c r="W560" s="174" t="str">
        <f t="shared" si="143"/>
        <v>NÃO</v>
      </c>
      <c r="X560" s="118">
        <f t="shared" si="144"/>
        <v>65858.294999999998</v>
      </c>
      <c r="Y560" s="204" t="str">
        <f t="shared" si="149"/>
        <v>NÃO</v>
      </c>
      <c r="Z560" s="175">
        <f t="shared" si="145"/>
        <v>65858.294999999998</v>
      </c>
      <c r="AA560" s="118">
        <f t="shared" si="146"/>
        <v>65858.294999999998</v>
      </c>
      <c r="AB560" s="118">
        <f t="shared" si="147"/>
        <v>65858.294999999998</v>
      </c>
    </row>
    <row r="561" spans="1:28" x14ac:dyDescent="0.25">
      <c r="A561" s="193" t="s">
        <v>277</v>
      </c>
      <c r="B561" s="51" t="s">
        <v>125</v>
      </c>
      <c r="C561" s="51" t="s">
        <v>71</v>
      </c>
      <c r="D561" s="51" t="s">
        <v>199</v>
      </c>
      <c r="E561" s="51" t="s">
        <v>250</v>
      </c>
      <c r="F561" s="52">
        <v>0</v>
      </c>
      <c r="G561" s="53">
        <v>0</v>
      </c>
      <c r="H561" s="52">
        <v>3</v>
      </c>
      <c r="I561" s="53">
        <v>14989.22</v>
      </c>
      <c r="J561" s="121">
        <v>4060331063</v>
      </c>
      <c r="K561" s="52">
        <f t="shared" si="134"/>
        <v>0</v>
      </c>
      <c r="L561" s="52">
        <f t="shared" si="136"/>
        <v>0</v>
      </c>
      <c r="M561" s="52">
        <f t="shared" si="137"/>
        <v>41</v>
      </c>
      <c r="N561" s="52">
        <f t="shared" si="135"/>
        <v>4</v>
      </c>
      <c r="O561" s="52">
        <f t="shared" si="138"/>
        <v>41</v>
      </c>
      <c r="P561" s="52">
        <f t="shared" si="139"/>
        <v>4</v>
      </c>
      <c r="Q561" s="52">
        <f t="shared" si="140"/>
        <v>0</v>
      </c>
      <c r="R561" s="52">
        <f t="shared" si="141"/>
        <v>0</v>
      </c>
      <c r="S561" s="52" t="str">
        <f t="shared" si="142"/>
        <v xml:space="preserve"> </v>
      </c>
      <c r="T561" s="52">
        <v>0</v>
      </c>
      <c r="U561" s="53">
        <v>0</v>
      </c>
      <c r="V561" s="53">
        <v>6096.1048000000001</v>
      </c>
      <c r="W561" s="176" t="str">
        <f t="shared" si="143"/>
        <v/>
      </c>
      <c r="X561" s="118">
        <f t="shared" si="144"/>
        <v>-18288.314399999999</v>
      </c>
      <c r="Y561" s="194" t="str">
        <f t="shared" si="149"/>
        <v>NÃO</v>
      </c>
      <c r="Z561" s="118">
        <f t="shared" si="145"/>
        <v>-14989.220000000001</v>
      </c>
      <c r="AA561" s="118">
        <f t="shared" si="146"/>
        <v>-18288.314399999999</v>
      </c>
      <c r="AB561" s="118">
        <f t="shared" si="147"/>
        <v>-14989.220000000001</v>
      </c>
    </row>
    <row r="562" spans="1:28" x14ac:dyDescent="0.25">
      <c r="A562" s="193" t="s">
        <v>277</v>
      </c>
      <c r="B562" s="51" t="s">
        <v>125</v>
      </c>
      <c r="C562" s="51" t="s">
        <v>71</v>
      </c>
      <c r="D562" s="51" t="s">
        <v>199</v>
      </c>
      <c r="E562" s="51" t="s">
        <v>257</v>
      </c>
      <c r="F562" s="52">
        <v>35</v>
      </c>
      <c r="G562" s="53">
        <v>230504.03279999999</v>
      </c>
      <c r="H562" s="52">
        <v>4</v>
      </c>
      <c r="I562" s="53">
        <v>23069.91</v>
      </c>
      <c r="J562" s="121">
        <v>4060331063</v>
      </c>
      <c r="K562" s="52">
        <f t="shared" si="134"/>
        <v>4</v>
      </c>
      <c r="L562" s="52">
        <f t="shared" si="136"/>
        <v>41</v>
      </c>
      <c r="M562" s="52">
        <f t="shared" si="137"/>
        <v>41</v>
      </c>
      <c r="N562" s="52">
        <f t="shared" si="135"/>
        <v>4</v>
      </c>
      <c r="O562" s="52">
        <f t="shared" si="138"/>
        <v>41</v>
      </c>
      <c r="P562" s="52">
        <f t="shared" si="139"/>
        <v>4</v>
      </c>
      <c r="Q562" s="52">
        <f t="shared" si="140"/>
        <v>41</v>
      </c>
      <c r="R562" s="52">
        <f t="shared" si="141"/>
        <v>0</v>
      </c>
      <c r="S562" s="52" t="str">
        <f t="shared" si="142"/>
        <v>não</v>
      </c>
      <c r="T562" s="52">
        <v>41</v>
      </c>
      <c r="U562" s="53">
        <v>270019.00919999997</v>
      </c>
      <c r="V562" s="53">
        <v>6585.8294999999998</v>
      </c>
      <c r="W562" s="176" t="str">
        <f t="shared" si="143"/>
        <v>NÃO</v>
      </c>
      <c r="X562" s="118">
        <f t="shared" si="144"/>
        <v>204160.7145</v>
      </c>
      <c r="Y562" s="194" t="str">
        <f t="shared" si="149"/>
        <v>NÃO</v>
      </c>
      <c r="Z562" s="118">
        <f t="shared" si="145"/>
        <v>204160.7145</v>
      </c>
      <c r="AA562" s="118">
        <f t="shared" si="146"/>
        <v>204160.7145</v>
      </c>
      <c r="AB562" s="118">
        <f t="shared" si="147"/>
        <v>204160.7145</v>
      </c>
    </row>
    <row r="563" spans="1:28" x14ac:dyDescent="0.25">
      <c r="A563" s="193" t="s">
        <v>277</v>
      </c>
      <c r="B563" s="51" t="s">
        <v>125</v>
      </c>
      <c r="C563" s="51" t="s">
        <v>71</v>
      </c>
      <c r="D563" s="51" t="s">
        <v>200</v>
      </c>
      <c r="E563" s="51" t="s">
        <v>261</v>
      </c>
      <c r="F563" s="52">
        <v>0</v>
      </c>
      <c r="G563" s="53">
        <v>0</v>
      </c>
      <c r="H563" s="52">
        <v>4</v>
      </c>
      <c r="I563" s="53">
        <v>18509.740000000002</v>
      </c>
      <c r="J563" s="121">
        <v>4060331064</v>
      </c>
      <c r="K563" s="52">
        <f t="shared" si="134"/>
        <v>0</v>
      </c>
      <c r="L563" s="52">
        <f t="shared" si="136"/>
        <v>0</v>
      </c>
      <c r="M563" s="52">
        <f t="shared" si="137"/>
        <v>21.5</v>
      </c>
      <c r="N563" s="52">
        <f t="shared" si="135"/>
        <v>2</v>
      </c>
      <c r="O563" s="52">
        <f t="shared" si="138"/>
        <v>21.5</v>
      </c>
      <c r="P563" s="52">
        <f t="shared" si="139"/>
        <v>2</v>
      </c>
      <c r="Q563" s="52">
        <f t="shared" si="140"/>
        <v>0</v>
      </c>
      <c r="R563" s="52">
        <f t="shared" si="141"/>
        <v>0</v>
      </c>
      <c r="S563" s="52" t="str">
        <f t="shared" si="142"/>
        <v xml:space="preserve"> </v>
      </c>
      <c r="T563" s="52">
        <v>0</v>
      </c>
      <c r="U563" s="53">
        <v>0</v>
      </c>
      <c r="V563" s="53">
        <v>5828.0763999999999</v>
      </c>
      <c r="W563" s="176" t="str">
        <f t="shared" si="143"/>
        <v/>
      </c>
      <c r="X563" s="118">
        <f t="shared" si="144"/>
        <v>-23312.3056</v>
      </c>
      <c r="Y563" s="194" t="str">
        <f t="shared" si="149"/>
        <v>NÃO</v>
      </c>
      <c r="Z563" s="118">
        <f t="shared" si="145"/>
        <v>-18509.740000000002</v>
      </c>
      <c r="AA563" s="118">
        <f t="shared" si="146"/>
        <v>-23312.3056</v>
      </c>
      <c r="AB563" s="118">
        <f t="shared" si="147"/>
        <v>-18509.740000000002</v>
      </c>
    </row>
    <row r="564" spans="1:28" x14ac:dyDescent="0.25">
      <c r="A564" s="193" t="s">
        <v>277</v>
      </c>
      <c r="B564" s="51" t="s">
        <v>125</v>
      </c>
      <c r="C564" s="51" t="s">
        <v>71</v>
      </c>
      <c r="D564" s="51" t="s">
        <v>200</v>
      </c>
      <c r="E564" s="51" t="s">
        <v>257</v>
      </c>
      <c r="F564" s="52">
        <v>18</v>
      </c>
      <c r="G564" s="53">
        <v>118544.931</v>
      </c>
      <c r="H564" s="52">
        <v>2</v>
      </c>
      <c r="I564" s="53">
        <v>10611.26</v>
      </c>
      <c r="J564" s="121">
        <v>4060331064</v>
      </c>
      <c r="K564" s="52">
        <f t="shared" si="134"/>
        <v>2</v>
      </c>
      <c r="L564" s="52">
        <f t="shared" si="136"/>
        <v>21.5</v>
      </c>
      <c r="M564" s="52">
        <f t="shared" si="137"/>
        <v>21.5</v>
      </c>
      <c r="N564" s="52">
        <f t="shared" si="135"/>
        <v>2</v>
      </c>
      <c r="O564" s="52">
        <f t="shared" si="138"/>
        <v>21.5</v>
      </c>
      <c r="P564" s="52">
        <f t="shared" si="139"/>
        <v>2</v>
      </c>
      <c r="Q564" s="52">
        <f t="shared" si="140"/>
        <v>22</v>
      </c>
      <c r="R564" s="52">
        <f t="shared" si="141"/>
        <v>0</v>
      </c>
      <c r="S564" s="52" t="str">
        <f t="shared" si="142"/>
        <v>não</v>
      </c>
      <c r="T564" s="52">
        <v>21.5</v>
      </c>
      <c r="U564" s="53">
        <v>141595.33439999999</v>
      </c>
      <c r="V564" s="53">
        <v>6585.8294999999998</v>
      </c>
      <c r="W564" s="176" t="str">
        <f t="shared" si="143"/>
        <v>NÃO</v>
      </c>
      <c r="X564" s="118">
        <f t="shared" si="144"/>
        <v>105373.272</v>
      </c>
      <c r="Y564" s="194" t="str">
        <f t="shared" si="149"/>
        <v>NÃO</v>
      </c>
      <c r="Z564" s="118">
        <f t="shared" si="145"/>
        <v>105373.272</v>
      </c>
      <c r="AA564" s="118">
        <f t="shared" si="146"/>
        <v>105373.272</v>
      </c>
      <c r="AB564" s="118">
        <f t="shared" si="147"/>
        <v>105373.272</v>
      </c>
    </row>
    <row r="565" spans="1:28" x14ac:dyDescent="0.25">
      <c r="A565" s="193" t="s">
        <v>277</v>
      </c>
      <c r="B565" s="51" t="s">
        <v>125</v>
      </c>
      <c r="C565" s="51" t="s">
        <v>71</v>
      </c>
      <c r="D565" s="51" t="s">
        <v>201</v>
      </c>
      <c r="E565" s="51" t="s">
        <v>250</v>
      </c>
      <c r="F565" s="52">
        <v>0</v>
      </c>
      <c r="G565" s="53">
        <v>0</v>
      </c>
      <c r="H565" s="52">
        <v>1</v>
      </c>
      <c r="I565" s="53">
        <v>4839.55</v>
      </c>
      <c r="J565" s="121">
        <v>4060331065</v>
      </c>
      <c r="K565" s="52">
        <f t="shared" si="134"/>
        <v>0</v>
      </c>
      <c r="L565" s="52">
        <f t="shared" si="136"/>
        <v>0</v>
      </c>
      <c r="M565" s="52">
        <f t="shared" si="137"/>
        <v>19</v>
      </c>
      <c r="N565" s="52">
        <f t="shared" si="135"/>
        <v>2</v>
      </c>
      <c r="O565" s="52">
        <f t="shared" si="138"/>
        <v>19</v>
      </c>
      <c r="P565" s="52">
        <f t="shared" si="139"/>
        <v>2</v>
      </c>
      <c r="Q565" s="52">
        <f t="shared" si="140"/>
        <v>0</v>
      </c>
      <c r="R565" s="52">
        <f t="shared" si="141"/>
        <v>0</v>
      </c>
      <c r="S565" s="52" t="str">
        <f t="shared" si="142"/>
        <v xml:space="preserve"> </v>
      </c>
      <c r="T565" s="52">
        <v>0</v>
      </c>
      <c r="U565" s="53">
        <v>0</v>
      </c>
      <c r="V565" s="53">
        <v>6096.1048000000001</v>
      </c>
      <c r="W565" s="176" t="str">
        <f t="shared" si="143"/>
        <v/>
      </c>
      <c r="X565" s="118">
        <f t="shared" si="144"/>
        <v>-6096.1048000000001</v>
      </c>
      <c r="Y565" s="194" t="str">
        <f t="shared" si="149"/>
        <v>NÃO</v>
      </c>
      <c r="Z565" s="118">
        <f t="shared" si="145"/>
        <v>-4839.55</v>
      </c>
      <c r="AA565" s="118">
        <f t="shared" si="146"/>
        <v>-6096.1048000000001</v>
      </c>
      <c r="AB565" s="118">
        <f t="shared" si="147"/>
        <v>-4839.55</v>
      </c>
    </row>
    <row r="566" spans="1:28" x14ac:dyDescent="0.25">
      <c r="A566" s="193" t="s">
        <v>277</v>
      </c>
      <c r="B566" s="51" t="s">
        <v>125</v>
      </c>
      <c r="C566" s="51" t="s">
        <v>71</v>
      </c>
      <c r="D566" s="51" t="s">
        <v>201</v>
      </c>
      <c r="E566" s="51" t="s">
        <v>261</v>
      </c>
      <c r="F566" s="52">
        <v>0</v>
      </c>
      <c r="G566" s="53">
        <v>0</v>
      </c>
      <c r="H566" s="52">
        <v>3</v>
      </c>
      <c r="I566" s="53">
        <v>17689.38</v>
      </c>
      <c r="J566" s="121">
        <v>4060331065</v>
      </c>
      <c r="K566" s="52">
        <f t="shared" si="134"/>
        <v>0</v>
      </c>
      <c r="L566" s="52">
        <f t="shared" si="136"/>
        <v>0</v>
      </c>
      <c r="M566" s="52">
        <f t="shared" si="137"/>
        <v>19</v>
      </c>
      <c r="N566" s="52">
        <f t="shared" si="135"/>
        <v>2</v>
      </c>
      <c r="O566" s="52">
        <f t="shared" si="138"/>
        <v>19</v>
      </c>
      <c r="P566" s="52">
        <f t="shared" si="139"/>
        <v>2</v>
      </c>
      <c r="Q566" s="52">
        <f t="shared" si="140"/>
        <v>0</v>
      </c>
      <c r="R566" s="52">
        <f t="shared" si="141"/>
        <v>0</v>
      </c>
      <c r="S566" s="52" t="str">
        <f t="shared" si="142"/>
        <v xml:space="preserve"> </v>
      </c>
      <c r="T566" s="52">
        <v>0</v>
      </c>
      <c r="U566" s="53">
        <v>0</v>
      </c>
      <c r="V566" s="53">
        <v>5828.0763999999999</v>
      </c>
      <c r="W566" s="176" t="str">
        <f t="shared" si="143"/>
        <v/>
      </c>
      <c r="X566" s="118">
        <f t="shared" si="144"/>
        <v>-17484.229200000002</v>
      </c>
      <c r="Y566" s="194" t="str">
        <f t="shared" si="149"/>
        <v>SIM</v>
      </c>
      <c r="Z566" s="118">
        <f t="shared" si="145"/>
        <v>-17484.229200000002</v>
      </c>
      <c r="AA566" s="118">
        <f t="shared" si="146"/>
        <v>-17484.229200000002</v>
      </c>
      <c r="AB566" s="118">
        <f t="shared" si="147"/>
        <v>-17484.229200000002</v>
      </c>
    </row>
    <row r="567" spans="1:28" x14ac:dyDescent="0.25">
      <c r="A567" s="193" t="s">
        <v>277</v>
      </c>
      <c r="B567" s="51" t="s">
        <v>125</v>
      </c>
      <c r="C567" s="51" t="s">
        <v>71</v>
      </c>
      <c r="D567" s="51" t="s">
        <v>201</v>
      </c>
      <c r="E567" s="51" t="s">
        <v>257</v>
      </c>
      <c r="F567" s="52">
        <v>16.5</v>
      </c>
      <c r="G567" s="53">
        <v>108666.1866</v>
      </c>
      <c r="H567" s="52">
        <v>2</v>
      </c>
      <c r="I567" s="53">
        <v>14722.48</v>
      </c>
      <c r="J567" s="121">
        <v>4060331065</v>
      </c>
      <c r="K567" s="52">
        <f t="shared" si="134"/>
        <v>2</v>
      </c>
      <c r="L567" s="52">
        <f t="shared" si="136"/>
        <v>19</v>
      </c>
      <c r="M567" s="52">
        <f t="shared" si="137"/>
        <v>19</v>
      </c>
      <c r="N567" s="52">
        <f t="shared" si="135"/>
        <v>2</v>
      </c>
      <c r="O567" s="52">
        <f t="shared" si="138"/>
        <v>19</v>
      </c>
      <c r="P567" s="52">
        <f t="shared" si="139"/>
        <v>2</v>
      </c>
      <c r="Q567" s="52">
        <f t="shared" si="140"/>
        <v>19</v>
      </c>
      <c r="R567" s="52">
        <f t="shared" si="141"/>
        <v>0</v>
      </c>
      <c r="S567" s="52" t="str">
        <f t="shared" si="142"/>
        <v>não</v>
      </c>
      <c r="T567" s="52">
        <v>19</v>
      </c>
      <c r="U567" s="53">
        <v>125130.7602</v>
      </c>
      <c r="V567" s="53">
        <v>6585.8294999999998</v>
      </c>
      <c r="W567" s="176" t="str">
        <f t="shared" si="143"/>
        <v>NÃO</v>
      </c>
      <c r="X567" s="118">
        <f t="shared" si="144"/>
        <v>95494.527749999994</v>
      </c>
      <c r="Y567" s="194" t="str">
        <f t="shared" si="149"/>
        <v>SIM</v>
      </c>
      <c r="Z567" s="118">
        <f t="shared" si="145"/>
        <v>95494.527749999994</v>
      </c>
      <c r="AA567" s="118">
        <f t="shared" si="146"/>
        <v>95494.527749999994</v>
      </c>
      <c r="AB567" s="118">
        <f t="shared" si="147"/>
        <v>95494.527749999994</v>
      </c>
    </row>
    <row r="568" spans="1:28" x14ac:dyDescent="0.25">
      <c r="A568" s="193" t="s">
        <v>277</v>
      </c>
      <c r="B568" s="51" t="s">
        <v>125</v>
      </c>
      <c r="C568" s="51" t="s">
        <v>71</v>
      </c>
      <c r="D568" s="51" t="s">
        <v>202</v>
      </c>
      <c r="E568" s="51" t="s">
        <v>250</v>
      </c>
      <c r="F568" s="52">
        <v>0</v>
      </c>
      <c r="G568" s="53">
        <v>0</v>
      </c>
      <c r="H568" s="52">
        <v>2</v>
      </c>
      <c r="I568" s="53">
        <v>8950.58</v>
      </c>
      <c r="J568" s="121">
        <v>4060331066</v>
      </c>
      <c r="K568" s="52">
        <f t="shared" si="134"/>
        <v>0</v>
      </c>
      <c r="L568" s="52">
        <f t="shared" si="136"/>
        <v>0</v>
      </c>
      <c r="M568" s="52">
        <f t="shared" si="137"/>
        <v>16.5</v>
      </c>
      <c r="N568" s="52">
        <f t="shared" si="135"/>
        <v>6</v>
      </c>
      <c r="O568" s="52">
        <f t="shared" si="138"/>
        <v>16.5</v>
      </c>
      <c r="P568" s="52">
        <f t="shared" si="139"/>
        <v>6</v>
      </c>
      <c r="Q568" s="52">
        <f t="shared" si="140"/>
        <v>0</v>
      </c>
      <c r="R568" s="52">
        <f t="shared" si="141"/>
        <v>0</v>
      </c>
      <c r="S568" s="52" t="str">
        <f t="shared" si="142"/>
        <v xml:space="preserve"> </v>
      </c>
      <c r="T568" s="52">
        <v>0</v>
      </c>
      <c r="U568" s="53">
        <v>0</v>
      </c>
      <c r="V568" s="53">
        <v>6096.1048000000001</v>
      </c>
      <c r="W568" s="176" t="str">
        <f t="shared" si="143"/>
        <v/>
      </c>
      <c r="X568" s="118">
        <f t="shared" si="144"/>
        <v>-12192.2096</v>
      </c>
      <c r="Y568" s="194" t="str">
        <f t="shared" si="149"/>
        <v>NÃO</v>
      </c>
      <c r="Z568" s="118">
        <f t="shared" si="145"/>
        <v>-8950.58</v>
      </c>
      <c r="AA568" s="118">
        <f t="shared" si="146"/>
        <v>-12192.2096</v>
      </c>
      <c r="AB568" s="118">
        <f t="shared" si="147"/>
        <v>-8950.58</v>
      </c>
    </row>
    <row r="569" spans="1:28" x14ac:dyDescent="0.25">
      <c r="A569" s="193" t="s">
        <v>277</v>
      </c>
      <c r="B569" s="51" t="s">
        <v>125</v>
      </c>
      <c r="C569" s="51" t="s">
        <v>71</v>
      </c>
      <c r="D569" s="51" t="s">
        <v>202</v>
      </c>
      <c r="E569" s="51" t="s">
        <v>257</v>
      </c>
      <c r="F569" s="52">
        <v>14.000000000000002</v>
      </c>
      <c r="G569" s="53">
        <v>92201.612999999998</v>
      </c>
      <c r="H569" s="52">
        <v>6</v>
      </c>
      <c r="I569" s="53">
        <v>38136.19</v>
      </c>
      <c r="J569" s="121">
        <v>4060331066</v>
      </c>
      <c r="K569" s="52">
        <f t="shared" si="134"/>
        <v>6</v>
      </c>
      <c r="L569" s="52">
        <f t="shared" si="136"/>
        <v>16.5</v>
      </c>
      <c r="M569" s="52">
        <f t="shared" si="137"/>
        <v>16.5</v>
      </c>
      <c r="N569" s="52">
        <f t="shared" si="135"/>
        <v>6</v>
      </c>
      <c r="O569" s="52">
        <f t="shared" si="138"/>
        <v>16.5</v>
      </c>
      <c r="P569" s="52">
        <f t="shared" si="139"/>
        <v>6</v>
      </c>
      <c r="Q569" s="52">
        <f t="shared" si="140"/>
        <v>17</v>
      </c>
      <c r="R569" s="52">
        <f t="shared" si="141"/>
        <v>0</v>
      </c>
      <c r="S569" s="52" t="str">
        <f t="shared" si="142"/>
        <v>não</v>
      </c>
      <c r="T569" s="52">
        <v>16.5</v>
      </c>
      <c r="U569" s="53">
        <v>108666.1866</v>
      </c>
      <c r="V569" s="53">
        <v>6585.8294999999998</v>
      </c>
      <c r="W569" s="176" t="str">
        <f t="shared" si="143"/>
        <v>NÃO</v>
      </c>
      <c r="X569" s="118">
        <f t="shared" si="144"/>
        <v>52686.636000000013</v>
      </c>
      <c r="Y569" s="194" t="str">
        <f t="shared" si="149"/>
        <v>NÃO</v>
      </c>
      <c r="Z569" s="118">
        <f t="shared" si="145"/>
        <v>52686.636000000013</v>
      </c>
      <c r="AA569" s="118">
        <f t="shared" si="146"/>
        <v>52686.636000000013</v>
      </c>
      <c r="AB569" s="118">
        <f t="shared" si="147"/>
        <v>52686.636000000013</v>
      </c>
    </row>
    <row r="570" spans="1:28" x14ac:dyDescent="0.25">
      <c r="A570" s="193" t="s">
        <v>277</v>
      </c>
      <c r="B570" s="51" t="s">
        <v>125</v>
      </c>
      <c r="C570" s="51" t="s">
        <v>71</v>
      </c>
      <c r="D570" s="51" t="s">
        <v>203</v>
      </c>
      <c r="E570" s="51" t="s">
        <v>257</v>
      </c>
      <c r="F570" s="52">
        <v>11.5</v>
      </c>
      <c r="G570" s="53">
        <v>75737.039399999994</v>
      </c>
      <c r="H570" s="52">
        <v>2</v>
      </c>
      <c r="I570" s="53">
        <v>9820.92</v>
      </c>
      <c r="J570" s="121">
        <v>4060331067</v>
      </c>
      <c r="K570" s="52">
        <f t="shared" si="134"/>
        <v>2</v>
      </c>
      <c r="L570" s="52">
        <f t="shared" si="136"/>
        <v>14.000000000000002</v>
      </c>
      <c r="M570" s="52">
        <f t="shared" si="137"/>
        <v>14.000000000000002</v>
      </c>
      <c r="N570" s="52">
        <f t="shared" si="135"/>
        <v>2</v>
      </c>
      <c r="O570" s="52">
        <f t="shared" si="138"/>
        <v>14.000000000000002</v>
      </c>
      <c r="P570" s="52">
        <f t="shared" si="139"/>
        <v>2</v>
      </c>
      <c r="Q570" s="52">
        <f t="shared" si="140"/>
        <v>14</v>
      </c>
      <c r="R570" s="52">
        <f t="shared" si="141"/>
        <v>0</v>
      </c>
      <c r="S570" s="52" t="str">
        <f t="shared" si="142"/>
        <v>não</v>
      </c>
      <c r="T570" s="52">
        <v>14.000000000000002</v>
      </c>
      <c r="U570" s="53">
        <v>92201.612999999998</v>
      </c>
      <c r="V570" s="53">
        <v>6585.8294999999998</v>
      </c>
      <c r="W570" s="176" t="str">
        <f t="shared" si="143"/>
        <v>NÃO</v>
      </c>
      <c r="X570" s="118">
        <f t="shared" si="144"/>
        <v>62565.380250000002</v>
      </c>
      <c r="Y570" s="194" t="str">
        <f t="shared" si="149"/>
        <v>NÃO</v>
      </c>
      <c r="Z570" s="118">
        <f t="shared" si="145"/>
        <v>62565.380250000002</v>
      </c>
      <c r="AA570" s="118">
        <f t="shared" si="146"/>
        <v>62565.380250000002</v>
      </c>
      <c r="AB570" s="118">
        <f t="shared" si="147"/>
        <v>62565.380250000002</v>
      </c>
    </row>
    <row r="571" spans="1:28" x14ac:dyDescent="0.25">
      <c r="A571" s="193" t="s">
        <v>277</v>
      </c>
      <c r="B571" s="51" t="s">
        <v>125</v>
      </c>
      <c r="C571" s="51" t="s">
        <v>71</v>
      </c>
      <c r="D571" s="51" t="s">
        <v>204</v>
      </c>
      <c r="E571" s="51" t="s">
        <v>250</v>
      </c>
      <c r="F571" s="52">
        <v>1.9999999999999998</v>
      </c>
      <c r="G571" s="53">
        <v>12192.2094</v>
      </c>
      <c r="H571" s="52">
        <v>0</v>
      </c>
      <c r="I571" s="53">
        <v>0</v>
      </c>
      <c r="J571" s="121">
        <v>4060331068</v>
      </c>
      <c r="K571" s="52">
        <f t="shared" si="134"/>
        <v>0</v>
      </c>
      <c r="L571" s="52">
        <f t="shared" si="136"/>
        <v>0</v>
      </c>
      <c r="M571" s="52">
        <f t="shared" si="137"/>
        <v>12.5</v>
      </c>
      <c r="N571" s="52">
        <f t="shared" si="135"/>
        <v>5</v>
      </c>
      <c r="O571" s="52">
        <f t="shared" si="138"/>
        <v>12.5</v>
      </c>
      <c r="P571" s="52">
        <f t="shared" si="139"/>
        <v>5</v>
      </c>
      <c r="Q571" s="52">
        <f t="shared" si="140"/>
        <v>0</v>
      </c>
      <c r="R571" s="52">
        <f t="shared" si="141"/>
        <v>0</v>
      </c>
      <c r="S571" s="52" t="str">
        <f t="shared" si="142"/>
        <v xml:space="preserve"> </v>
      </c>
      <c r="T571" s="52">
        <v>2.5</v>
      </c>
      <c r="U571" s="53">
        <v>15240.262199999999</v>
      </c>
      <c r="V571" s="53">
        <v>6096.1048000000001</v>
      </c>
      <c r="W571" s="176" t="str">
        <f t="shared" si="143"/>
        <v>NÃO</v>
      </c>
      <c r="X571" s="118">
        <f t="shared" si="144"/>
        <v>12192.209599999998</v>
      </c>
      <c r="Y571" s="194"/>
      <c r="Z571" s="118">
        <f t="shared" si="145"/>
        <v>12192.209599999998</v>
      </c>
      <c r="AA571" s="118">
        <f t="shared" si="146"/>
        <v>12192.209599999998</v>
      </c>
      <c r="AB571" s="118">
        <f t="shared" si="147"/>
        <v>12192.209599999998</v>
      </c>
    </row>
    <row r="572" spans="1:28" x14ac:dyDescent="0.25">
      <c r="A572" s="193" t="s">
        <v>277</v>
      </c>
      <c r="B572" s="51" t="s">
        <v>125</v>
      </c>
      <c r="C572" s="51" t="s">
        <v>71</v>
      </c>
      <c r="D572" s="51" t="s">
        <v>204</v>
      </c>
      <c r="E572" s="51" t="s">
        <v>261</v>
      </c>
      <c r="F572" s="52">
        <v>6</v>
      </c>
      <c r="G572" s="53">
        <v>34968.458400000003</v>
      </c>
      <c r="H572" s="52">
        <v>5</v>
      </c>
      <c r="I572" s="53">
        <v>30781.32</v>
      </c>
      <c r="J572" s="121">
        <v>4060331068</v>
      </c>
      <c r="K572" s="52">
        <f t="shared" si="134"/>
        <v>5</v>
      </c>
      <c r="L572" s="52">
        <f t="shared" si="136"/>
        <v>7.0000000000000009</v>
      </c>
      <c r="M572" s="52">
        <f t="shared" si="137"/>
        <v>12.5</v>
      </c>
      <c r="N572" s="52">
        <f t="shared" si="135"/>
        <v>5</v>
      </c>
      <c r="O572" s="52">
        <f t="shared" si="138"/>
        <v>12.5</v>
      </c>
      <c r="P572" s="52">
        <f t="shared" si="139"/>
        <v>5</v>
      </c>
      <c r="Q572" s="52">
        <f t="shared" si="140"/>
        <v>13</v>
      </c>
      <c r="R572" s="52">
        <f t="shared" si="141"/>
        <v>0</v>
      </c>
      <c r="S572" s="52" t="str">
        <f t="shared" si="142"/>
        <v>não</v>
      </c>
      <c r="T572" s="52">
        <v>7.0000000000000009</v>
      </c>
      <c r="U572" s="53">
        <v>40796.535000000003</v>
      </c>
      <c r="V572" s="53">
        <v>5828.0763999999999</v>
      </c>
      <c r="W572" s="176" t="str">
        <f t="shared" si="143"/>
        <v>NÃO</v>
      </c>
      <c r="X572" s="118">
        <f t="shared" si="144"/>
        <v>5828.0763999999999</v>
      </c>
      <c r="Y572" s="194" t="str">
        <f>IF(I572&gt;(H572*V572),"SIM","NÃO")</f>
        <v>SIM</v>
      </c>
      <c r="Z572" s="118">
        <f t="shared" si="145"/>
        <v>5828.0763999999999</v>
      </c>
      <c r="AA572" s="118">
        <f t="shared" si="146"/>
        <v>5828.0763999999999</v>
      </c>
      <c r="AB572" s="118">
        <f t="shared" si="147"/>
        <v>5828.0763999999999</v>
      </c>
    </row>
    <row r="573" spans="1:28" x14ac:dyDescent="0.25">
      <c r="A573" s="193" t="s">
        <v>277</v>
      </c>
      <c r="B573" s="51" t="s">
        <v>125</v>
      </c>
      <c r="C573" s="51" t="s">
        <v>71</v>
      </c>
      <c r="D573" s="51" t="s">
        <v>204</v>
      </c>
      <c r="E573" s="51" t="s">
        <v>257</v>
      </c>
      <c r="F573" s="52">
        <v>2.5</v>
      </c>
      <c r="G573" s="53">
        <v>16464.5736</v>
      </c>
      <c r="H573" s="52">
        <v>0</v>
      </c>
      <c r="I573" s="53">
        <v>0</v>
      </c>
      <c r="J573" s="121">
        <v>4060331068</v>
      </c>
      <c r="K573" s="52">
        <f t="shared" si="134"/>
        <v>0</v>
      </c>
      <c r="L573" s="52">
        <f t="shared" si="136"/>
        <v>0</v>
      </c>
      <c r="M573" s="52">
        <f t="shared" si="137"/>
        <v>12.5</v>
      </c>
      <c r="N573" s="52">
        <f t="shared" si="135"/>
        <v>5</v>
      </c>
      <c r="O573" s="52">
        <f t="shared" si="138"/>
        <v>-0.5</v>
      </c>
      <c r="P573" s="52">
        <f t="shared" si="139"/>
        <v>0</v>
      </c>
      <c r="Q573" s="52">
        <f t="shared" si="140"/>
        <v>0</v>
      </c>
      <c r="R573" s="52">
        <f t="shared" si="141"/>
        <v>0</v>
      </c>
      <c r="S573" s="52" t="str">
        <f t="shared" si="142"/>
        <v xml:space="preserve"> </v>
      </c>
      <c r="T573" s="52">
        <v>3</v>
      </c>
      <c r="U573" s="53">
        <v>19757.4882</v>
      </c>
      <c r="V573" s="53">
        <v>6585.8294999999998</v>
      </c>
      <c r="W573" s="176" t="str">
        <f t="shared" si="143"/>
        <v>NÃO</v>
      </c>
      <c r="X573" s="118">
        <f t="shared" si="144"/>
        <v>16464.57375</v>
      </c>
      <c r="Y573" s="194"/>
      <c r="Z573" s="118">
        <f t="shared" si="145"/>
        <v>16464.57375</v>
      </c>
      <c r="AA573" s="118">
        <f t="shared" si="146"/>
        <v>16464.57375</v>
      </c>
      <c r="AB573" s="118">
        <f t="shared" si="147"/>
        <v>16464.57375</v>
      </c>
    </row>
    <row r="574" spans="1:28" ht="30" x14ac:dyDescent="0.25">
      <c r="A574" s="193" t="s">
        <v>277</v>
      </c>
      <c r="B574" s="51" t="s">
        <v>125</v>
      </c>
      <c r="C574" s="51" t="s">
        <v>71</v>
      </c>
      <c r="D574" s="51" t="s">
        <v>205</v>
      </c>
      <c r="E574" s="51" t="s">
        <v>250</v>
      </c>
      <c r="F574" s="52">
        <v>0</v>
      </c>
      <c r="G574" s="53">
        <v>0</v>
      </c>
      <c r="H574" s="52">
        <v>4</v>
      </c>
      <c r="I574" s="53">
        <v>18485.8</v>
      </c>
      <c r="J574" s="121">
        <v>4060331069</v>
      </c>
      <c r="K574" s="52">
        <f t="shared" si="134"/>
        <v>0</v>
      </c>
      <c r="L574" s="52">
        <f t="shared" si="136"/>
        <v>0</v>
      </c>
      <c r="M574" s="52">
        <f t="shared" si="137"/>
        <v>73</v>
      </c>
      <c r="N574" s="52">
        <f t="shared" si="135"/>
        <v>25</v>
      </c>
      <c r="O574" s="52">
        <f t="shared" si="138"/>
        <v>73</v>
      </c>
      <c r="P574" s="52">
        <f t="shared" si="139"/>
        <v>25</v>
      </c>
      <c r="Q574" s="52">
        <f t="shared" si="140"/>
        <v>0</v>
      </c>
      <c r="R574" s="52">
        <f t="shared" si="141"/>
        <v>0</v>
      </c>
      <c r="S574" s="52" t="str">
        <f t="shared" si="142"/>
        <v xml:space="preserve"> </v>
      </c>
      <c r="T574" s="52">
        <v>0</v>
      </c>
      <c r="U574" s="53">
        <v>0</v>
      </c>
      <c r="V574" s="53">
        <v>6096.1048000000001</v>
      </c>
      <c r="W574" s="176" t="str">
        <f t="shared" si="143"/>
        <v/>
      </c>
      <c r="X574" s="118">
        <f t="shared" si="144"/>
        <v>-24384.4192</v>
      </c>
      <c r="Y574" s="194" t="str">
        <f t="shared" ref="Y574:Y592" si="150">IF(I574&gt;(H574*V574),"SIM","NÃO")</f>
        <v>NÃO</v>
      </c>
      <c r="Z574" s="118">
        <f t="shared" si="145"/>
        <v>-18485.8</v>
      </c>
      <c r="AA574" s="118">
        <f t="shared" si="146"/>
        <v>-24384.4192</v>
      </c>
      <c r="AB574" s="118">
        <f t="shared" si="147"/>
        <v>-18485.8</v>
      </c>
    </row>
    <row r="575" spans="1:28" ht="30" x14ac:dyDescent="0.25">
      <c r="A575" s="193" t="s">
        <v>277</v>
      </c>
      <c r="B575" s="51" t="s">
        <v>125</v>
      </c>
      <c r="C575" s="51" t="s">
        <v>71</v>
      </c>
      <c r="D575" s="51" t="s">
        <v>205</v>
      </c>
      <c r="E575" s="51" t="s">
        <v>258</v>
      </c>
      <c r="F575" s="52">
        <v>0</v>
      </c>
      <c r="G575" s="53">
        <v>0</v>
      </c>
      <c r="H575" s="52">
        <v>1</v>
      </c>
      <c r="I575" s="53">
        <v>656.72</v>
      </c>
      <c r="J575" s="121">
        <v>4060331069</v>
      </c>
      <c r="K575" s="52">
        <f t="shared" si="134"/>
        <v>0</v>
      </c>
      <c r="L575" s="52">
        <f t="shared" si="136"/>
        <v>0</v>
      </c>
      <c r="M575" s="52">
        <f t="shared" si="137"/>
        <v>73</v>
      </c>
      <c r="N575" s="52">
        <f t="shared" si="135"/>
        <v>25</v>
      </c>
      <c r="O575" s="52">
        <f t="shared" si="138"/>
        <v>73</v>
      </c>
      <c r="P575" s="52">
        <f t="shared" si="139"/>
        <v>25</v>
      </c>
      <c r="Q575" s="52">
        <f t="shared" si="140"/>
        <v>0</v>
      </c>
      <c r="R575" s="52">
        <f t="shared" si="141"/>
        <v>0</v>
      </c>
      <c r="S575" s="52" t="str">
        <f t="shared" si="142"/>
        <v xml:space="preserve"> </v>
      </c>
      <c r="T575" s="52">
        <v>0</v>
      </c>
      <c r="U575" s="53">
        <v>0</v>
      </c>
      <c r="V575" s="53">
        <v>5611.0918000000001</v>
      </c>
      <c r="W575" s="176" t="str">
        <f t="shared" si="143"/>
        <v/>
      </c>
      <c r="X575" s="118">
        <f t="shared" si="144"/>
        <v>-5611.0918000000001</v>
      </c>
      <c r="Y575" s="194" t="str">
        <f t="shared" si="150"/>
        <v>NÃO</v>
      </c>
      <c r="Z575" s="118">
        <f t="shared" si="145"/>
        <v>-656.72</v>
      </c>
      <c r="AA575" s="118">
        <f t="shared" si="146"/>
        <v>-5611.0918000000001</v>
      </c>
      <c r="AB575" s="118">
        <f t="shared" si="147"/>
        <v>-656.72</v>
      </c>
    </row>
    <row r="576" spans="1:28" ht="30" x14ac:dyDescent="0.25">
      <c r="A576" s="193" t="s">
        <v>277</v>
      </c>
      <c r="B576" s="51" t="s">
        <v>125</v>
      </c>
      <c r="C576" s="51" t="s">
        <v>71</v>
      </c>
      <c r="D576" s="51" t="s">
        <v>205</v>
      </c>
      <c r="E576" s="51" t="s">
        <v>257</v>
      </c>
      <c r="F576" s="52">
        <v>62.000000000000007</v>
      </c>
      <c r="G576" s="53">
        <v>408321.429</v>
      </c>
      <c r="H576" s="52">
        <v>25</v>
      </c>
      <c r="I576" s="53">
        <v>146129.51999999999</v>
      </c>
      <c r="J576" s="121">
        <v>4060331069</v>
      </c>
      <c r="K576" s="52">
        <f t="shared" si="134"/>
        <v>25</v>
      </c>
      <c r="L576" s="52">
        <f t="shared" si="136"/>
        <v>73</v>
      </c>
      <c r="M576" s="52">
        <f t="shared" si="137"/>
        <v>73</v>
      </c>
      <c r="N576" s="52">
        <f t="shared" si="135"/>
        <v>25</v>
      </c>
      <c r="O576" s="52">
        <f t="shared" si="138"/>
        <v>73</v>
      </c>
      <c r="P576" s="52">
        <f t="shared" si="139"/>
        <v>25</v>
      </c>
      <c r="Q576" s="52">
        <f t="shared" si="140"/>
        <v>73</v>
      </c>
      <c r="R576" s="52">
        <f t="shared" si="141"/>
        <v>0</v>
      </c>
      <c r="S576" s="52" t="str">
        <f t="shared" si="142"/>
        <v>não</v>
      </c>
      <c r="T576" s="52">
        <v>73</v>
      </c>
      <c r="U576" s="53">
        <v>480765.55379999999</v>
      </c>
      <c r="V576" s="53">
        <v>6585.8294999999998</v>
      </c>
      <c r="W576" s="176" t="str">
        <f t="shared" si="143"/>
        <v>NÃO</v>
      </c>
      <c r="X576" s="118">
        <f t="shared" si="144"/>
        <v>243675.69150000004</v>
      </c>
      <c r="Y576" s="194" t="str">
        <f t="shared" si="150"/>
        <v>NÃO</v>
      </c>
      <c r="Z576" s="118">
        <f t="shared" si="145"/>
        <v>243675.69150000004</v>
      </c>
      <c r="AA576" s="118">
        <f t="shared" si="146"/>
        <v>243675.69150000004</v>
      </c>
      <c r="AB576" s="118">
        <f t="shared" si="147"/>
        <v>243675.69150000004</v>
      </c>
    </row>
    <row r="577" spans="1:28" ht="30" x14ac:dyDescent="0.25">
      <c r="A577" s="193" t="s">
        <v>277</v>
      </c>
      <c r="B577" s="51" t="s">
        <v>134</v>
      </c>
      <c r="C577" s="51" t="s">
        <v>114</v>
      </c>
      <c r="D577" s="51" t="s">
        <v>247</v>
      </c>
      <c r="E577" s="51" t="s">
        <v>264</v>
      </c>
      <c r="F577" s="52">
        <v>0</v>
      </c>
      <c r="G577" s="53">
        <v>0</v>
      </c>
      <c r="H577" s="52">
        <v>2</v>
      </c>
      <c r="I577" s="53">
        <v>10452.040000000001</v>
      </c>
      <c r="J577" s="121">
        <v>4060331070</v>
      </c>
      <c r="K577" s="52">
        <f t="shared" si="134"/>
        <v>0</v>
      </c>
      <c r="L577" s="52">
        <f t="shared" si="136"/>
        <v>0</v>
      </c>
      <c r="M577" s="52">
        <f t="shared" si="137"/>
        <v>38</v>
      </c>
      <c r="N577" s="52">
        <f t="shared" si="135"/>
        <v>52</v>
      </c>
      <c r="O577" s="52">
        <f t="shared" si="138"/>
        <v>38</v>
      </c>
      <c r="P577" s="52">
        <f t="shared" si="139"/>
        <v>52</v>
      </c>
      <c r="Q577" s="52">
        <f t="shared" si="140"/>
        <v>0</v>
      </c>
      <c r="R577" s="52">
        <f t="shared" si="141"/>
        <v>0</v>
      </c>
      <c r="S577" s="52" t="str">
        <f t="shared" si="142"/>
        <v xml:space="preserve"> </v>
      </c>
      <c r="T577" s="52">
        <v>0</v>
      </c>
      <c r="U577" s="53">
        <v>0</v>
      </c>
      <c r="V577" s="53">
        <v>5611.0918000000001</v>
      </c>
      <c r="W577" s="176" t="str">
        <f t="shared" si="143"/>
        <v/>
      </c>
      <c r="X577" s="118">
        <f t="shared" si="144"/>
        <v>-11222.1836</v>
      </c>
      <c r="Y577" s="194" t="str">
        <f t="shared" si="150"/>
        <v>NÃO</v>
      </c>
      <c r="Z577" s="118">
        <f t="shared" si="145"/>
        <v>-10452.040000000001</v>
      </c>
      <c r="AA577" s="118">
        <f t="shared" si="146"/>
        <v>-11222.1836</v>
      </c>
      <c r="AB577" s="118">
        <f t="shared" si="147"/>
        <v>-10452.040000000001</v>
      </c>
    </row>
    <row r="578" spans="1:28" x14ac:dyDescent="0.25">
      <c r="A578" s="193" t="s">
        <v>277</v>
      </c>
      <c r="B578" s="51" t="s">
        <v>134</v>
      </c>
      <c r="C578" s="51" t="s">
        <v>114</v>
      </c>
      <c r="D578" s="51" t="s">
        <v>247</v>
      </c>
      <c r="E578" s="51" t="s">
        <v>269</v>
      </c>
      <c r="F578" s="52">
        <v>32.5</v>
      </c>
      <c r="G578" s="53">
        <v>218993.25839999999</v>
      </c>
      <c r="H578" s="52">
        <v>52</v>
      </c>
      <c r="I578" s="53">
        <v>343518.63</v>
      </c>
      <c r="J578" s="121">
        <v>4060331070</v>
      </c>
      <c r="K578" s="52">
        <f t="shared" ref="K578:K641" si="151">IF(F578=0,0,H578)</f>
        <v>52</v>
      </c>
      <c r="L578" s="52">
        <f t="shared" si="136"/>
        <v>38</v>
      </c>
      <c r="M578" s="52">
        <f t="shared" si="137"/>
        <v>38</v>
      </c>
      <c r="N578" s="52">
        <f t="shared" ref="N578:N641" si="152">SUMIF($J$2:$J$814,J578,$K$2:$K$815)</f>
        <v>52</v>
      </c>
      <c r="O578" s="52">
        <f t="shared" si="138"/>
        <v>38</v>
      </c>
      <c r="P578" s="52">
        <f t="shared" si="139"/>
        <v>52</v>
      </c>
      <c r="Q578" s="52">
        <f t="shared" si="140"/>
        <v>38</v>
      </c>
      <c r="R578" s="52">
        <f t="shared" si="141"/>
        <v>0</v>
      </c>
      <c r="S578" s="52" t="str">
        <f t="shared" si="142"/>
        <v>não</v>
      </c>
      <c r="T578" s="52">
        <v>38</v>
      </c>
      <c r="U578" s="53">
        <v>256053.65580000001</v>
      </c>
      <c r="V578" s="53">
        <v>6738.2541000000001</v>
      </c>
      <c r="W578" s="176" t="str">
        <f t="shared" si="143"/>
        <v>SIM</v>
      </c>
      <c r="X578" s="118">
        <f t="shared" si="144"/>
        <v>-37060.397550000002</v>
      </c>
      <c r="Y578" s="194" t="str">
        <f t="shared" si="150"/>
        <v>NÃO</v>
      </c>
      <c r="Z578" s="118">
        <f t="shared" si="145"/>
        <v>-36333.701250000006</v>
      </c>
      <c r="AA578" s="118">
        <f t="shared" si="146"/>
        <v>-131395.95495000001</v>
      </c>
      <c r="AB578" s="118">
        <f t="shared" si="147"/>
        <v>-128819.48625000002</v>
      </c>
    </row>
    <row r="579" spans="1:28" x14ac:dyDescent="0.25">
      <c r="A579" s="193" t="s">
        <v>277</v>
      </c>
      <c r="B579" s="51" t="s">
        <v>134</v>
      </c>
      <c r="C579" s="51" t="s">
        <v>114</v>
      </c>
      <c r="D579" s="51" t="s">
        <v>247</v>
      </c>
      <c r="E579" s="51" t="s">
        <v>256</v>
      </c>
      <c r="F579" s="52">
        <v>0</v>
      </c>
      <c r="G579" s="53">
        <v>0</v>
      </c>
      <c r="H579" s="52">
        <v>3</v>
      </c>
      <c r="I579" s="53">
        <v>13669.46</v>
      </c>
      <c r="J579" s="121">
        <v>4060331070</v>
      </c>
      <c r="K579" s="52">
        <f t="shared" si="151"/>
        <v>0</v>
      </c>
      <c r="L579" s="52">
        <f t="shared" ref="L579:L642" si="153">IF(H579=0,0,T579)</f>
        <v>0</v>
      </c>
      <c r="M579" s="52">
        <f t="shared" ref="M579:M642" si="154">SUMIF($J$2:$J$814,J579,$T$2:$T$815)</f>
        <v>38</v>
      </c>
      <c r="N579" s="52">
        <f t="shared" si="152"/>
        <v>52</v>
      </c>
      <c r="O579" s="52">
        <f t="shared" ref="O579:O642" si="155">IF(J579=J578,O578-Q578,M579)</f>
        <v>0</v>
      </c>
      <c r="P579" s="52">
        <f t="shared" ref="P579:P642" si="156">IF(J579=J578,P578-K578,N579)</f>
        <v>0</v>
      </c>
      <c r="Q579" s="52">
        <f t="shared" ref="Q579:Q642" si="157">IF(P579=0,0,ROUND(K579/P579*O579,0))</f>
        <v>0</v>
      </c>
      <c r="R579" s="52">
        <f t="shared" ref="R579:R642" si="158">IF(AND(H579&lt;F579,Q579&lt;H579),1,0)</f>
        <v>0</v>
      </c>
      <c r="S579" s="52" t="str">
        <f t="shared" ref="S579:S642" si="159">IF(Q579=0," ",IF(Q579&lt;F579,"sim","não"))</f>
        <v xml:space="preserve"> </v>
      </c>
      <c r="T579" s="52">
        <v>0</v>
      </c>
      <c r="U579" s="53">
        <v>0</v>
      </c>
      <c r="V579" s="53">
        <v>5611.0918000000001</v>
      </c>
      <c r="W579" s="176" t="str">
        <f t="shared" ref="W579:W642" si="160">IF(F579=0,"",IF(H579&gt;Q579,"SIM","NÃO"))</f>
        <v/>
      </c>
      <c r="X579" s="118">
        <f t="shared" ref="X579:X642" si="161">(F579-IF(W579="SIM",Q579,H579))*V579</f>
        <v>-16833.275399999999</v>
      </c>
      <c r="Y579" s="194" t="str">
        <f t="shared" si="150"/>
        <v>NÃO</v>
      </c>
      <c r="Z579" s="118">
        <f t="shared" ref="Z579:Z642" si="162">(F579-IF(W579="SIM",Q579,H579))*IF(Y579="SIM",V579,IF(H579=0,V579,IF((F579-H579)&gt;0,V579,(I579/H579))))</f>
        <v>-13669.46</v>
      </c>
      <c r="AA579" s="118">
        <f t="shared" ref="AA579:AA642" si="163">(F579-H579)*V579</f>
        <v>-16833.275399999999</v>
      </c>
      <c r="AB579" s="118">
        <f t="shared" ref="AB579:AB642" si="164">(F579-H579)*IF(Y579="SIM",V579,IF(H579=0,V579,IF((F579-H579)&gt;0,V579,(I579/H579))))</f>
        <v>-13669.46</v>
      </c>
    </row>
    <row r="580" spans="1:28" x14ac:dyDescent="0.25">
      <c r="A580" s="193" t="s">
        <v>277</v>
      </c>
      <c r="B580" s="51" t="s">
        <v>134</v>
      </c>
      <c r="C580" s="51" t="s">
        <v>114</v>
      </c>
      <c r="D580" s="51" t="s">
        <v>248</v>
      </c>
      <c r="E580" s="51" t="s">
        <v>269</v>
      </c>
      <c r="F580" s="52">
        <v>31.5</v>
      </c>
      <c r="G580" s="53">
        <v>212255.00399999999</v>
      </c>
      <c r="H580" s="52">
        <v>29</v>
      </c>
      <c r="I580" s="53">
        <v>174843.09</v>
      </c>
      <c r="J580" s="121">
        <v>4060331071</v>
      </c>
      <c r="K580" s="52">
        <f t="shared" si="151"/>
        <v>29</v>
      </c>
      <c r="L580" s="52">
        <f t="shared" si="153"/>
        <v>37</v>
      </c>
      <c r="M580" s="52">
        <f t="shared" si="154"/>
        <v>37</v>
      </c>
      <c r="N580" s="52">
        <f t="shared" si="152"/>
        <v>29</v>
      </c>
      <c r="O580" s="52">
        <f t="shared" si="155"/>
        <v>37</v>
      </c>
      <c r="P580" s="52">
        <f t="shared" si="156"/>
        <v>29</v>
      </c>
      <c r="Q580" s="52">
        <f t="shared" si="157"/>
        <v>37</v>
      </c>
      <c r="R580" s="52">
        <f t="shared" si="158"/>
        <v>0</v>
      </c>
      <c r="S580" s="52" t="str">
        <f t="shared" si="159"/>
        <v>não</v>
      </c>
      <c r="T580" s="52">
        <v>37</v>
      </c>
      <c r="U580" s="53">
        <v>249315.402</v>
      </c>
      <c r="V580" s="53">
        <v>6738.2541000000001</v>
      </c>
      <c r="W580" s="176" t="str">
        <f t="shared" si="160"/>
        <v>NÃO</v>
      </c>
      <c r="X580" s="118">
        <f t="shared" si="161"/>
        <v>16845.635249999999</v>
      </c>
      <c r="Y580" s="194" t="str">
        <f t="shared" si="150"/>
        <v>NÃO</v>
      </c>
      <c r="Z580" s="118">
        <f t="shared" si="162"/>
        <v>16845.635249999999</v>
      </c>
      <c r="AA580" s="118">
        <f t="shared" si="163"/>
        <v>16845.635249999999</v>
      </c>
      <c r="AB580" s="118">
        <f t="shared" si="164"/>
        <v>16845.635249999999</v>
      </c>
    </row>
    <row r="581" spans="1:28" x14ac:dyDescent="0.25">
      <c r="A581" s="193" t="s">
        <v>277</v>
      </c>
      <c r="B581" s="51" t="s">
        <v>134</v>
      </c>
      <c r="C581" s="51" t="s">
        <v>114</v>
      </c>
      <c r="D581" s="51" t="s">
        <v>249</v>
      </c>
      <c r="E581" s="51" t="s">
        <v>269</v>
      </c>
      <c r="F581" s="52">
        <v>71.5</v>
      </c>
      <c r="G581" s="53">
        <v>481785.16800000001</v>
      </c>
      <c r="H581" s="52">
        <v>138</v>
      </c>
      <c r="I581" s="53">
        <v>915666.66</v>
      </c>
      <c r="J581" s="121">
        <v>4060331072</v>
      </c>
      <c r="K581" s="52">
        <f t="shared" si="151"/>
        <v>138</v>
      </c>
      <c r="L581" s="52">
        <f t="shared" si="153"/>
        <v>84</v>
      </c>
      <c r="M581" s="52">
        <f t="shared" si="154"/>
        <v>84</v>
      </c>
      <c r="N581" s="52">
        <f t="shared" si="152"/>
        <v>138</v>
      </c>
      <c r="O581" s="52">
        <f t="shared" si="155"/>
        <v>84</v>
      </c>
      <c r="P581" s="52">
        <f t="shared" si="156"/>
        <v>138</v>
      </c>
      <c r="Q581" s="52">
        <f t="shared" si="157"/>
        <v>84</v>
      </c>
      <c r="R581" s="52">
        <f t="shared" si="158"/>
        <v>0</v>
      </c>
      <c r="S581" s="52" t="str">
        <f t="shared" si="159"/>
        <v>não</v>
      </c>
      <c r="T581" s="52">
        <v>84</v>
      </c>
      <c r="U581" s="53">
        <v>566013.34439999994</v>
      </c>
      <c r="V581" s="53">
        <v>6738.2541000000001</v>
      </c>
      <c r="W581" s="176" t="str">
        <f t="shared" si="160"/>
        <v>SIM</v>
      </c>
      <c r="X581" s="118">
        <f t="shared" si="161"/>
        <v>-84228.176250000004</v>
      </c>
      <c r="Y581" s="194" t="str">
        <f t="shared" si="150"/>
        <v>NÃO</v>
      </c>
      <c r="Z581" s="118">
        <f t="shared" si="162"/>
        <v>-82940.820652173919</v>
      </c>
      <c r="AA581" s="118">
        <f t="shared" si="163"/>
        <v>-448093.89765</v>
      </c>
      <c r="AB581" s="118">
        <f t="shared" si="164"/>
        <v>-441245.16586956527</v>
      </c>
    </row>
    <row r="582" spans="1:28" ht="30" x14ac:dyDescent="0.25">
      <c r="A582" s="193" t="s">
        <v>277</v>
      </c>
      <c r="B582" s="51" t="s">
        <v>138</v>
      </c>
      <c r="C582" s="51" t="s">
        <v>25</v>
      </c>
      <c r="D582" s="51" t="s">
        <v>244</v>
      </c>
      <c r="E582" s="51" t="s">
        <v>264</v>
      </c>
      <c r="F582" s="52">
        <v>0</v>
      </c>
      <c r="G582" s="53">
        <v>0</v>
      </c>
      <c r="H582" s="52">
        <v>4</v>
      </c>
      <c r="I582" s="53">
        <v>21367.8</v>
      </c>
      <c r="J582" s="121">
        <v>4060331073</v>
      </c>
      <c r="K582" s="52">
        <f t="shared" si="151"/>
        <v>0</v>
      </c>
      <c r="L582" s="52">
        <f t="shared" si="153"/>
        <v>0</v>
      </c>
      <c r="M582" s="52">
        <f t="shared" si="154"/>
        <v>42</v>
      </c>
      <c r="N582" s="52">
        <f t="shared" si="152"/>
        <v>10</v>
      </c>
      <c r="O582" s="52">
        <f t="shared" si="155"/>
        <v>42</v>
      </c>
      <c r="P582" s="52">
        <f t="shared" si="156"/>
        <v>10</v>
      </c>
      <c r="Q582" s="52">
        <f t="shared" si="157"/>
        <v>0</v>
      </c>
      <c r="R582" s="52">
        <f t="shared" si="158"/>
        <v>0</v>
      </c>
      <c r="S582" s="52" t="str">
        <f t="shared" si="159"/>
        <v xml:space="preserve"> </v>
      </c>
      <c r="T582" s="52">
        <v>0</v>
      </c>
      <c r="U582" s="53">
        <v>0</v>
      </c>
      <c r="V582" s="53">
        <v>5611.0918000000001</v>
      </c>
      <c r="W582" s="176" t="str">
        <f t="shared" si="160"/>
        <v/>
      </c>
      <c r="X582" s="118">
        <f t="shared" si="161"/>
        <v>-22444.367200000001</v>
      </c>
      <c r="Y582" s="194" t="str">
        <f t="shared" si="150"/>
        <v>NÃO</v>
      </c>
      <c r="Z582" s="118">
        <f t="shared" si="162"/>
        <v>-21367.8</v>
      </c>
      <c r="AA582" s="118">
        <f t="shared" si="163"/>
        <v>-22444.367200000001</v>
      </c>
      <c r="AB582" s="118">
        <f t="shared" si="164"/>
        <v>-21367.8</v>
      </c>
    </row>
    <row r="583" spans="1:28" ht="30" x14ac:dyDescent="0.25">
      <c r="A583" s="193" t="s">
        <v>277</v>
      </c>
      <c r="B583" s="51" t="s">
        <v>138</v>
      </c>
      <c r="C583" s="51" t="s">
        <v>25</v>
      </c>
      <c r="D583" s="51" t="s">
        <v>244</v>
      </c>
      <c r="E583" s="51" t="s">
        <v>254</v>
      </c>
      <c r="F583" s="52">
        <v>36</v>
      </c>
      <c r="G583" s="53">
        <v>219846.8412</v>
      </c>
      <c r="H583" s="52">
        <v>10</v>
      </c>
      <c r="I583" s="53">
        <v>59411.95</v>
      </c>
      <c r="J583" s="121">
        <v>4060331073</v>
      </c>
      <c r="K583" s="52">
        <f t="shared" si="151"/>
        <v>10</v>
      </c>
      <c r="L583" s="52">
        <f t="shared" si="153"/>
        <v>42</v>
      </c>
      <c r="M583" s="52">
        <f t="shared" si="154"/>
        <v>42</v>
      </c>
      <c r="N583" s="52">
        <f t="shared" si="152"/>
        <v>10</v>
      </c>
      <c r="O583" s="52">
        <f t="shared" si="155"/>
        <v>42</v>
      </c>
      <c r="P583" s="52">
        <f t="shared" si="156"/>
        <v>10</v>
      </c>
      <c r="Q583" s="52">
        <f t="shared" si="157"/>
        <v>42</v>
      </c>
      <c r="R583" s="52">
        <f t="shared" si="158"/>
        <v>0</v>
      </c>
      <c r="S583" s="52" t="str">
        <f t="shared" si="159"/>
        <v>não</v>
      </c>
      <c r="T583" s="52">
        <v>42</v>
      </c>
      <c r="U583" s="53">
        <v>256487.98139999999</v>
      </c>
      <c r="V583" s="53">
        <v>6106.8567000000003</v>
      </c>
      <c r="W583" s="176" t="str">
        <f t="shared" si="160"/>
        <v>NÃO</v>
      </c>
      <c r="X583" s="118">
        <f t="shared" si="161"/>
        <v>158778.27420000001</v>
      </c>
      <c r="Y583" s="194" t="str">
        <f t="shared" si="150"/>
        <v>NÃO</v>
      </c>
      <c r="Z583" s="118">
        <f t="shared" si="162"/>
        <v>158778.27420000001</v>
      </c>
      <c r="AA583" s="118">
        <f t="shared" si="163"/>
        <v>158778.27420000001</v>
      </c>
      <c r="AB583" s="118">
        <f t="shared" si="164"/>
        <v>158778.27420000001</v>
      </c>
    </row>
    <row r="584" spans="1:28" ht="30" x14ac:dyDescent="0.25">
      <c r="A584" s="193" t="s">
        <v>277</v>
      </c>
      <c r="B584" s="51" t="s">
        <v>138</v>
      </c>
      <c r="C584" s="51" t="s">
        <v>25</v>
      </c>
      <c r="D584" s="51" t="s">
        <v>245</v>
      </c>
      <c r="E584" s="51" t="s">
        <v>255</v>
      </c>
      <c r="F584" s="52">
        <v>0</v>
      </c>
      <c r="G584" s="53">
        <v>0</v>
      </c>
      <c r="H584" s="52">
        <v>1</v>
      </c>
      <c r="I584" s="53">
        <v>4770.3999999999996</v>
      </c>
      <c r="J584" s="121">
        <v>4060331074</v>
      </c>
      <c r="K584" s="52">
        <f t="shared" si="151"/>
        <v>0</v>
      </c>
      <c r="L584" s="52">
        <f t="shared" si="153"/>
        <v>0</v>
      </c>
      <c r="M584" s="52">
        <f t="shared" si="154"/>
        <v>43</v>
      </c>
      <c r="N584" s="52">
        <f t="shared" si="152"/>
        <v>15</v>
      </c>
      <c r="O584" s="52">
        <f t="shared" si="155"/>
        <v>43</v>
      </c>
      <c r="P584" s="52">
        <f t="shared" si="156"/>
        <v>15</v>
      </c>
      <c r="Q584" s="52">
        <f t="shared" si="157"/>
        <v>0</v>
      </c>
      <c r="R584" s="52">
        <f t="shared" si="158"/>
        <v>0</v>
      </c>
      <c r="S584" s="52" t="str">
        <f t="shared" si="159"/>
        <v xml:space="preserve"> </v>
      </c>
      <c r="T584" s="52">
        <v>0</v>
      </c>
      <c r="U584" s="53">
        <v>0</v>
      </c>
      <c r="V584" s="53">
        <v>5611.0918000000001</v>
      </c>
      <c r="W584" s="176" t="str">
        <f t="shared" si="160"/>
        <v/>
      </c>
      <c r="X584" s="118">
        <f t="shared" si="161"/>
        <v>-5611.0918000000001</v>
      </c>
      <c r="Y584" s="194" t="str">
        <f t="shared" si="150"/>
        <v>NÃO</v>
      </c>
      <c r="Z584" s="118">
        <f t="shared" si="162"/>
        <v>-4770.3999999999996</v>
      </c>
      <c r="AA584" s="118">
        <f t="shared" si="163"/>
        <v>-5611.0918000000001</v>
      </c>
      <c r="AB584" s="118">
        <f t="shared" si="164"/>
        <v>-4770.3999999999996</v>
      </c>
    </row>
    <row r="585" spans="1:28" ht="30" x14ac:dyDescent="0.25">
      <c r="A585" s="193" t="s">
        <v>277</v>
      </c>
      <c r="B585" s="51" t="s">
        <v>138</v>
      </c>
      <c r="C585" s="51" t="s">
        <v>25</v>
      </c>
      <c r="D585" s="51" t="s">
        <v>245</v>
      </c>
      <c r="E585" s="51" t="s">
        <v>250</v>
      </c>
      <c r="F585" s="52">
        <v>0</v>
      </c>
      <c r="G585" s="53">
        <v>0</v>
      </c>
      <c r="H585" s="52">
        <v>1</v>
      </c>
      <c r="I585" s="53">
        <v>8865.94</v>
      </c>
      <c r="J585" s="121">
        <v>4060331074</v>
      </c>
      <c r="K585" s="52">
        <f t="shared" si="151"/>
        <v>0</v>
      </c>
      <c r="L585" s="52">
        <f t="shared" si="153"/>
        <v>0</v>
      </c>
      <c r="M585" s="52">
        <f t="shared" si="154"/>
        <v>43</v>
      </c>
      <c r="N585" s="52">
        <f t="shared" si="152"/>
        <v>15</v>
      </c>
      <c r="O585" s="52">
        <f t="shared" si="155"/>
        <v>43</v>
      </c>
      <c r="P585" s="52">
        <f t="shared" si="156"/>
        <v>15</v>
      </c>
      <c r="Q585" s="52">
        <f t="shared" si="157"/>
        <v>0</v>
      </c>
      <c r="R585" s="52">
        <f t="shared" si="158"/>
        <v>0</v>
      </c>
      <c r="S585" s="52" t="str">
        <f t="shared" si="159"/>
        <v xml:space="preserve"> </v>
      </c>
      <c r="T585" s="52">
        <v>0</v>
      </c>
      <c r="U585" s="53">
        <v>0</v>
      </c>
      <c r="V585" s="53">
        <v>6096.1048000000001</v>
      </c>
      <c r="W585" s="176" t="str">
        <f t="shared" si="160"/>
        <v/>
      </c>
      <c r="X585" s="118">
        <f t="shared" si="161"/>
        <v>-6096.1048000000001</v>
      </c>
      <c r="Y585" s="194" t="str">
        <f t="shared" si="150"/>
        <v>SIM</v>
      </c>
      <c r="Z585" s="118">
        <f t="shared" si="162"/>
        <v>-6096.1048000000001</v>
      </c>
      <c r="AA585" s="118">
        <f t="shared" si="163"/>
        <v>-6096.1048000000001</v>
      </c>
      <c r="AB585" s="118">
        <f t="shared" si="164"/>
        <v>-6096.1048000000001</v>
      </c>
    </row>
    <row r="586" spans="1:28" ht="30" x14ac:dyDescent="0.25">
      <c r="A586" s="193" t="s">
        <v>277</v>
      </c>
      <c r="B586" s="51" t="s">
        <v>138</v>
      </c>
      <c r="C586" s="51" t="s">
        <v>25</v>
      </c>
      <c r="D586" s="51" t="s">
        <v>245</v>
      </c>
      <c r="E586" s="51" t="s">
        <v>262</v>
      </c>
      <c r="F586" s="52">
        <v>0</v>
      </c>
      <c r="G586" s="53">
        <v>0</v>
      </c>
      <c r="H586" s="52">
        <v>1</v>
      </c>
      <c r="I586" s="53">
        <v>5224.34</v>
      </c>
      <c r="J586" s="121">
        <v>4060331074</v>
      </c>
      <c r="K586" s="52">
        <f t="shared" si="151"/>
        <v>0</v>
      </c>
      <c r="L586" s="52">
        <f t="shared" si="153"/>
        <v>0</v>
      </c>
      <c r="M586" s="52">
        <f t="shared" si="154"/>
        <v>43</v>
      </c>
      <c r="N586" s="52">
        <f t="shared" si="152"/>
        <v>15</v>
      </c>
      <c r="O586" s="52">
        <f t="shared" si="155"/>
        <v>43</v>
      </c>
      <c r="P586" s="52">
        <f t="shared" si="156"/>
        <v>15</v>
      </c>
      <c r="Q586" s="52">
        <f t="shared" si="157"/>
        <v>0</v>
      </c>
      <c r="R586" s="52">
        <f t="shared" si="158"/>
        <v>0</v>
      </c>
      <c r="S586" s="52" t="str">
        <f t="shared" si="159"/>
        <v xml:space="preserve"> </v>
      </c>
      <c r="T586" s="52">
        <v>0</v>
      </c>
      <c r="U586" s="53">
        <v>0</v>
      </c>
      <c r="V586" s="53">
        <v>5611.0918000000001</v>
      </c>
      <c r="W586" s="176" t="str">
        <f t="shared" si="160"/>
        <v/>
      </c>
      <c r="X586" s="118">
        <f t="shared" si="161"/>
        <v>-5611.0918000000001</v>
      </c>
      <c r="Y586" s="194" t="str">
        <f t="shared" si="150"/>
        <v>NÃO</v>
      </c>
      <c r="Z586" s="118">
        <f t="shared" si="162"/>
        <v>-5224.34</v>
      </c>
      <c r="AA586" s="118">
        <f t="shared" si="163"/>
        <v>-5611.0918000000001</v>
      </c>
      <c r="AB586" s="118">
        <f t="shared" si="164"/>
        <v>-5224.34</v>
      </c>
    </row>
    <row r="587" spans="1:28" ht="30" x14ac:dyDescent="0.25">
      <c r="A587" s="193" t="s">
        <v>277</v>
      </c>
      <c r="B587" s="51" t="s">
        <v>138</v>
      </c>
      <c r="C587" s="51" t="s">
        <v>25</v>
      </c>
      <c r="D587" s="51" t="s">
        <v>245</v>
      </c>
      <c r="E587" s="51" t="s">
        <v>264</v>
      </c>
      <c r="F587" s="52">
        <v>0</v>
      </c>
      <c r="G587" s="53">
        <v>0</v>
      </c>
      <c r="H587" s="52">
        <v>3</v>
      </c>
      <c r="I587" s="53">
        <v>17793.099999999999</v>
      </c>
      <c r="J587" s="121">
        <v>4060331074</v>
      </c>
      <c r="K587" s="52">
        <f t="shared" si="151"/>
        <v>0</v>
      </c>
      <c r="L587" s="52">
        <f t="shared" si="153"/>
        <v>0</v>
      </c>
      <c r="M587" s="52">
        <f t="shared" si="154"/>
        <v>43</v>
      </c>
      <c r="N587" s="52">
        <f t="shared" si="152"/>
        <v>15</v>
      </c>
      <c r="O587" s="52">
        <f t="shared" si="155"/>
        <v>43</v>
      </c>
      <c r="P587" s="52">
        <f t="shared" si="156"/>
        <v>15</v>
      </c>
      <c r="Q587" s="52">
        <f t="shared" si="157"/>
        <v>0</v>
      </c>
      <c r="R587" s="52">
        <f t="shared" si="158"/>
        <v>0</v>
      </c>
      <c r="S587" s="52" t="str">
        <f t="shared" si="159"/>
        <v xml:space="preserve"> </v>
      </c>
      <c r="T587" s="52">
        <v>0</v>
      </c>
      <c r="U587" s="53">
        <v>0</v>
      </c>
      <c r="V587" s="53">
        <v>5611.0918000000001</v>
      </c>
      <c r="W587" s="176" t="str">
        <f t="shared" si="160"/>
        <v/>
      </c>
      <c r="X587" s="118">
        <f t="shared" si="161"/>
        <v>-16833.275399999999</v>
      </c>
      <c r="Y587" s="194" t="str">
        <f t="shared" si="150"/>
        <v>SIM</v>
      </c>
      <c r="Z587" s="118">
        <f t="shared" si="162"/>
        <v>-16833.275399999999</v>
      </c>
      <c r="AA587" s="118">
        <f t="shared" si="163"/>
        <v>-16833.275399999999</v>
      </c>
      <c r="AB587" s="118">
        <f t="shared" si="164"/>
        <v>-16833.275399999999</v>
      </c>
    </row>
    <row r="588" spans="1:28" ht="30" x14ac:dyDescent="0.25">
      <c r="A588" s="193" t="s">
        <v>277</v>
      </c>
      <c r="B588" s="51" t="s">
        <v>138</v>
      </c>
      <c r="C588" s="51" t="s">
        <v>25</v>
      </c>
      <c r="D588" s="51" t="s">
        <v>245</v>
      </c>
      <c r="E588" s="51" t="s">
        <v>254</v>
      </c>
      <c r="F588" s="52">
        <v>36.5</v>
      </c>
      <c r="G588" s="53">
        <v>222900.26939999999</v>
      </c>
      <c r="H588" s="52">
        <v>15</v>
      </c>
      <c r="I588" s="53">
        <v>96314.98</v>
      </c>
      <c r="J588" s="121">
        <v>4060331074</v>
      </c>
      <c r="K588" s="52">
        <f t="shared" si="151"/>
        <v>15</v>
      </c>
      <c r="L588" s="52">
        <f t="shared" si="153"/>
        <v>43</v>
      </c>
      <c r="M588" s="52">
        <f t="shared" si="154"/>
        <v>43</v>
      </c>
      <c r="N588" s="52">
        <f t="shared" si="152"/>
        <v>15</v>
      </c>
      <c r="O588" s="52">
        <f t="shared" si="155"/>
        <v>43</v>
      </c>
      <c r="P588" s="52">
        <f t="shared" si="156"/>
        <v>15</v>
      </c>
      <c r="Q588" s="52">
        <f t="shared" si="157"/>
        <v>43</v>
      </c>
      <c r="R588" s="52">
        <f t="shared" si="158"/>
        <v>0</v>
      </c>
      <c r="S588" s="52" t="str">
        <f t="shared" si="159"/>
        <v>não</v>
      </c>
      <c r="T588" s="52">
        <v>43</v>
      </c>
      <c r="U588" s="53">
        <v>262594.83779999998</v>
      </c>
      <c r="V588" s="53">
        <v>6106.8567000000003</v>
      </c>
      <c r="W588" s="176" t="str">
        <f t="shared" si="160"/>
        <v>NÃO</v>
      </c>
      <c r="X588" s="118">
        <f t="shared" si="161"/>
        <v>131297.41905</v>
      </c>
      <c r="Y588" s="194" t="str">
        <f t="shared" si="150"/>
        <v>SIM</v>
      </c>
      <c r="Z588" s="118">
        <f t="shared" si="162"/>
        <v>131297.41905</v>
      </c>
      <c r="AA588" s="118">
        <f t="shared" si="163"/>
        <v>131297.41905</v>
      </c>
      <c r="AB588" s="118">
        <f t="shared" si="164"/>
        <v>131297.41905</v>
      </c>
    </row>
    <row r="589" spans="1:28" ht="30" x14ac:dyDescent="0.25">
      <c r="A589" s="193" t="s">
        <v>277</v>
      </c>
      <c r="B589" s="51" t="s">
        <v>138</v>
      </c>
      <c r="C589" s="51" t="s">
        <v>25</v>
      </c>
      <c r="D589" s="51" t="s">
        <v>246</v>
      </c>
      <c r="E589" s="51" t="s">
        <v>254</v>
      </c>
      <c r="F589" s="52">
        <v>163</v>
      </c>
      <c r="G589" s="53">
        <v>995417.64240000001</v>
      </c>
      <c r="H589" s="52">
        <v>215</v>
      </c>
      <c r="I589" s="53">
        <v>1376195.45</v>
      </c>
      <c r="J589" s="121">
        <v>4060331075</v>
      </c>
      <c r="K589" s="52">
        <f t="shared" si="151"/>
        <v>215</v>
      </c>
      <c r="L589" s="52">
        <f t="shared" si="153"/>
        <v>192</v>
      </c>
      <c r="M589" s="52">
        <f t="shared" si="154"/>
        <v>192</v>
      </c>
      <c r="N589" s="52">
        <f t="shared" si="152"/>
        <v>215</v>
      </c>
      <c r="O589" s="52">
        <f t="shared" si="155"/>
        <v>192</v>
      </c>
      <c r="P589" s="52">
        <f t="shared" si="156"/>
        <v>215</v>
      </c>
      <c r="Q589" s="52">
        <f t="shared" si="157"/>
        <v>192</v>
      </c>
      <c r="R589" s="52">
        <f t="shared" si="158"/>
        <v>0</v>
      </c>
      <c r="S589" s="52" t="str">
        <f t="shared" si="159"/>
        <v>não</v>
      </c>
      <c r="T589" s="52">
        <v>192</v>
      </c>
      <c r="U589" s="53">
        <v>1172516.4864000001</v>
      </c>
      <c r="V589" s="53">
        <v>6106.8567000000003</v>
      </c>
      <c r="W589" s="176" t="str">
        <f t="shared" si="160"/>
        <v>SIM</v>
      </c>
      <c r="X589" s="118">
        <f t="shared" si="161"/>
        <v>-177098.8443</v>
      </c>
      <c r="Y589" s="194" t="str">
        <f t="shared" si="150"/>
        <v>SIM</v>
      </c>
      <c r="Z589" s="118">
        <f t="shared" si="162"/>
        <v>-177098.8443</v>
      </c>
      <c r="AA589" s="118">
        <f t="shared" si="163"/>
        <v>-317556.54840000003</v>
      </c>
      <c r="AB589" s="118">
        <f t="shared" si="164"/>
        <v>-317556.54840000003</v>
      </c>
    </row>
    <row r="590" spans="1:28" x14ac:dyDescent="0.25">
      <c r="A590" s="193" t="s">
        <v>277</v>
      </c>
      <c r="B590" s="51" t="s">
        <v>105</v>
      </c>
      <c r="C590" s="51" t="s">
        <v>69</v>
      </c>
      <c r="D590" s="51" t="s">
        <v>217</v>
      </c>
      <c r="E590" s="51" t="s">
        <v>261</v>
      </c>
      <c r="F590" s="52">
        <v>12</v>
      </c>
      <c r="G590" s="53">
        <v>69936.916800000006</v>
      </c>
      <c r="H590" s="52">
        <v>10</v>
      </c>
      <c r="I590" s="53">
        <v>62751.39</v>
      </c>
      <c r="J590" s="121">
        <v>4060331076</v>
      </c>
      <c r="K590" s="52">
        <f t="shared" si="151"/>
        <v>10</v>
      </c>
      <c r="L590" s="52">
        <f t="shared" si="153"/>
        <v>14.000000000000002</v>
      </c>
      <c r="M590" s="52">
        <f t="shared" si="154"/>
        <v>14.000000000000002</v>
      </c>
      <c r="N590" s="52">
        <f t="shared" si="152"/>
        <v>10</v>
      </c>
      <c r="O590" s="52">
        <f t="shared" si="155"/>
        <v>14.000000000000002</v>
      </c>
      <c r="P590" s="52">
        <f t="shared" si="156"/>
        <v>10</v>
      </c>
      <c r="Q590" s="52">
        <f t="shared" si="157"/>
        <v>14</v>
      </c>
      <c r="R590" s="52">
        <f t="shared" si="158"/>
        <v>0</v>
      </c>
      <c r="S590" s="52" t="str">
        <f t="shared" si="159"/>
        <v>não</v>
      </c>
      <c r="T590" s="52">
        <v>14.000000000000002</v>
      </c>
      <c r="U590" s="53">
        <v>81593.069399999993</v>
      </c>
      <c r="V590" s="53">
        <v>5828.0763999999999</v>
      </c>
      <c r="W590" s="176" t="str">
        <f t="shared" si="160"/>
        <v>NÃO</v>
      </c>
      <c r="X590" s="118">
        <f t="shared" si="161"/>
        <v>11656.1528</v>
      </c>
      <c r="Y590" s="194" t="str">
        <f t="shared" si="150"/>
        <v>SIM</v>
      </c>
      <c r="Z590" s="118">
        <f t="shared" si="162"/>
        <v>11656.1528</v>
      </c>
      <c r="AA590" s="118">
        <f t="shared" si="163"/>
        <v>11656.1528</v>
      </c>
      <c r="AB590" s="118">
        <f t="shared" si="164"/>
        <v>11656.1528</v>
      </c>
    </row>
    <row r="591" spans="1:28" x14ac:dyDescent="0.25">
      <c r="A591" s="193" t="s">
        <v>277</v>
      </c>
      <c r="B591" s="51" t="s">
        <v>117</v>
      </c>
      <c r="C591" s="51" t="s">
        <v>51</v>
      </c>
      <c r="D591" s="51" t="s">
        <v>208</v>
      </c>
      <c r="E591" s="51" t="s">
        <v>262</v>
      </c>
      <c r="F591" s="52">
        <v>12.999999999999998</v>
      </c>
      <c r="G591" s="53">
        <v>72944.193599999999</v>
      </c>
      <c r="H591" s="52">
        <v>6</v>
      </c>
      <c r="I591" s="53">
        <v>29889.79</v>
      </c>
      <c r="J591" s="121">
        <v>4060331077</v>
      </c>
      <c r="K591" s="52">
        <f t="shared" si="151"/>
        <v>6</v>
      </c>
      <c r="L591" s="52">
        <f t="shared" si="153"/>
        <v>15.500000000000002</v>
      </c>
      <c r="M591" s="52">
        <f t="shared" si="154"/>
        <v>15.500000000000002</v>
      </c>
      <c r="N591" s="52">
        <f t="shared" si="152"/>
        <v>6</v>
      </c>
      <c r="O591" s="52">
        <f t="shared" si="155"/>
        <v>15.500000000000002</v>
      </c>
      <c r="P591" s="52">
        <f t="shared" si="156"/>
        <v>6</v>
      </c>
      <c r="Q591" s="52">
        <f t="shared" si="157"/>
        <v>16</v>
      </c>
      <c r="R591" s="52">
        <f t="shared" si="158"/>
        <v>0</v>
      </c>
      <c r="S591" s="52" t="str">
        <f t="shared" si="159"/>
        <v>não</v>
      </c>
      <c r="T591" s="52">
        <v>15.500000000000002</v>
      </c>
      <c r="U591" s="53">
        <v>86971.922999999995</v>
      </c>
      <c r="V591" s="53">
        <v>5611.0918000000001</v>
      </c>
      <c r="W591" s="176" t="str">
        <f t="shared" si="160"/>
        <v>NÃO</v>
      </c>
      <c r="X591" s="118">
        <f t="shared" si="161"/>
        <v>39277.642599999992</v>
      </c>
      <c r="Y591" s="194" t="str">
        <f t="shared" si="150"/>
        <v>NÃO</v>
      </c>
      <c r="Z591" s="118">
        <f t="shared" si="162"/>
        <v>39277.642599999992</v>
      </c>
      <c r="AA591" s="118">
        <f t="shared" si="163"/>
        <v>39277.642599999992</v>
      </c>
      <c r="AB591" s="118">
        <f t="shared" si="164"/>
        <v>39277.642599999992</v>
      </c>
    </row>
    <row r="592" spans="1:28" x14ac:dyDescent="0.25">
      <c r="A592" s="193" t="s">
        <v>278</v>
      </c>
      <c r="B592" s="51" t="s">
        <v>12</v>
      </c>
      <c r="C592" s="51" t="s">
        <v>31</v>
      </c>
      <c r="D592" s="51" t="s">
        <v>233</v>
      </c>
      <c r="E592" s="51" t="s">
        <v>267</v>
      </c>
      <c r="F592" s="52">
        <v>0</v>
      </c>
      <c r="G592" s="53">
        <v>0</v>
      </c>
      <c r="H592" s="52">
        <v>1</v>
      </c>
      <c r="I592" s="53">
        <v>1777.57</v>
      </c>
      <c r="J592" s="121">
        <v>4060431001</v>
      </c>
      <c r="K592" s="52">
        <f t="shared" si="151"/>
        <v>0</v>
      </c>
      <c r="L592" s="52">
        <f t="shared" si="153"/>
        <v>0</v>
      </c>
      <c r="M592" s="52">
        <f t="shared" si="154"/>
        <v>13</v>
      </c>
      <c r="N592" s="52">
        <f t="shared" si="152"/>
        <v>5</v>
      </c>
      <c r="O592" s="52">
        <f t="shared" si="155"/>
        <v>13</v>
      </c>
      <c r="P592" s="52">
        <f t="shared" si="156"/>
        <v>5</v>
      </c>
      <c r="Q592" s="52">
        <f t="shared" si="157"/>
        <v>0</v>
      </c>
      <c r="R592" s="52">
        <f t="shared" si="158"/>
        <v>0</v>
      </c>
      <c r="S592" s="52" t="str">
        <f t="shared" si="159"/>
        <v xml:space="preserve"> </v>
      </c>
      <c r="T592" s="52">
        <v>0</v>
      </c>
      <c r="U592" s="53">
        <v>0</v>
      </c>
      <c r="V592" s="53">
        <v>4601.2248</v>
      </c>
      <c r="W592" s="176" t="str">
        <f t="shared" si="160"/>
        <v/>
      </c>
      <c r="X592" s="118">
        <f t="shared" si="161"/>
        <v>-4601.2248</v>
      </c>
      <c r="Y592" s="194" t="str">
        <f t="shared" si="150"/>
        <v>NÃO</v>
      </c>
      <c r="Z592" s="118">
        <f t="shared" si="162"/>
        <v>-1777.57</v>
      </c>
      <c r="AA592" s="118">
        <f t="shared" si="163"/>
        <v>-4601.2248</v>
      </c>
      <c r="AB592" s="118">
        <f t="shared" si="164"/>
        <v>-1777.57</v>
      </c>
    </row>
    <row r="593" spans="1:28" x14ac:dyDescent="0.25">
      <c r="A593" s="193" t="s">
        <v>278</v>
      </c>
      <c r="B593" s="51" t="s">
        <v>12</v>
      </c>
      <c r="C593" s="51" t="s">
        <v>31</v>
      </c>
      <c r="D593" s="51" t="s">
        <v>233</v>
      </c>
      <c r="E593" s="51" t="s">
        <v>266</v>
      </c>
      <c r="F593" s="52">
        <v>9</v>
      </c>
      <c r="G593" s="53">
        <v>38458.3338</v>
      </c>
      <c r="H593" s="52">
        <v>0</v>
      </c>
      <c r="I593" s="53">
        <v>0</v>
      </c>
      <c r="J593" s="121">
        <v>4060431001</v>
      </c>
      <c r="K593" s="52">
        <f t="shared" si="151"/>
        <v>0</v>
      </c>
      <c r="L593" s="52">
        <f t="shared" si="153"/>
        <v>0</v>
      </c>
      <c r="M593" s="52">
        <f t="shared" si="154"/>
        <v>13</v>
      </c>
      <c r="N593" s="52">
        <f t="shared" si="152"/>
        <v>5</v>
      </c>
      <c r="O593" s="52">
        <f t="shared" si="155"/>
        <v>13</v>
      </c>
      <c r="P593" s="52">
        <f t="shared" si="156"/>
        <v>5</v>
      </c>
      <c r="Q593" s="52">
        <f t="shared" si="157"/>
        <v>0</v>
      </c>
      <c r="R593" s="52">
        <f t="shared" si="158"/>
        <v>0</v>
      </c>
      <c r="S593" s="52" t="str">
        <f t="shared" si="159"/>
        <v xml:space="preserve"> </v>
      </c>
      <c r="T593" s="52">
        <v>10.5</v>
      </c>
      <c r="U593" s="53">
        <v>44868.056400000001</v>
      </c>
      <c r="V593" s="53">
        <v>4273.1481999999996</v>
      </c>
      <c r="W593" s="176" t="str">
        <f t="shared" si="160"/>
        <v>NÃO</v>
      </c>
      <c r="X593" s="118">
        <f t="shared" si="161"/>
        <v>38458.333799999993</v>
      </c>
      <c r="Y593" s="194"/>
      <c r="Z593" s="118">
        <f t="shared" si="162"/>
        <v>38458.333799999993</v>
      </c>
      <c r="AA593" s="118">
        <f t="shared" si="163"/>
        <v>38458.333799999993</v>
      </c>
      <c r="AB593" s="118">
        <f t="shared" si="164"/>
        <v>38458.333799999993</v>
      </c>
    </row>
    <row r="594" spans="1:28" x14ac:dyDescent="0.25">
      <c r="A594" s="193" t="s">
        <v>278</v>
      </c>
      <c r="B594" s="51" t="s">
        <v>12</v>
      </c>
      <c r="C594" s="51" t="s">
        <v>31</v>
      </c>
      <c r="D594" s="51" t="s">
        <v>233</v>
      </c>
      <c r="E594" s="51" t="s">
        <v>268</v>
      </c>
      <c r="F594" s="52">
        <v>1.9999999999999998</v>
      </c>
      <c r="G594" s="53">
        <v>9126.4968000000008</v>
      </c>
      <c r="H594" s="52">
        <v>5</v>
      </c>
      <c r="I594" s="53">
        <v>31581.29</v>
      </c>
      <c r="J594" s="121">
        <v>4060431001</v>
      </c>
      <c r="K594" s="52">
        <f t="shared" si="151"/>
        <v>5</v>
      </c>
      <c r="L594" s="52">
        <f t="shared" si="153"/>
        <v>2.5</v>
      </c>
      <c r="M594" s="52">
        <f t="shared" si="154"/>
        <v>13</v>
      </c>
      <c r="N594" s="52">
        <f t="shared" si="152"/>
        <v>5</v>
      </c>
      <c r="O594" s="52">
        <f t="shared" si="155"/>
        <v>13</v>
      </c>
      <c r="P594" s="52">
        <f t="shared" si="156"/>
        <v>5</v>
      </c>
      <c r="Q594" s="52">
        <f t="shared" si="157"/>
        <v>13</v>
      </c>
      <c r="R594" s="52">
        <f t="shared" si="158"/>
        <v>0</v>
      </c>
      <c r="S594" s="52" t="str">
        <f t="shared" si="159"/>
        <v>não</v>
      </c>
      <c r="T594" s="52">
        <v>2.5</v>
      </c>
      <c r="U594" s="53">
        <v>11408.120999999999</v>
      </c>
      <c r="V594" s="53">
        <v>4563.2483000000002</v>
      </c>
      <c r="W594" s="176" t="str">
        <f t="shared" si="160"/>
        <v>NÃO</v>
      </c>
      <c r="X594" s="118">
        <f t="shared" si="161"/>
        <v>-13689.744900000002</v>
      </c>
      <c r="Y594" s="194" t="str">
        <f>IF(I594&gt;(H594*V594),"SIM","NÃO")</f>
        <v>SIM</v>
      </c>
      <c r="Z594" s="118">
        <f t="shared" si="162"/>
        <v>-13689.744900000002</v>
      </c>
      <c r="AA594" s="118">
        <f t="shared" si="163"/>
        <v>-13689.744900000002</v>
      </c>
      <c r="AB594" s="118">
        <f t="shared" si="164"/>
        <v>-13689.744900000002</v>
      </c>
    </row>
    <row r="595" spans="1:28" x14ac:dyDescent="0.25">
      <c r="A595" s="193" t="s">
        <v>278</v>
      </c>
      <c r="B595" s="51" t="s">
        <v>12</v>
      </c>
      <c r="C595" s="51" t="s">
        <v>31</v>
      </c>
      <c r="D595" s="51" t="s">
        <v>234</v>
      </c>
      <c r="E595" s="51" t="s">
        <v>267</v>
      </c>
      <c r="F595" s="52">
        <v>0</v>
      </c>
      <c r="G595" s="53">
        <v>0</v>
      </c>
      <c r="H595" s="52">
        <v>4</v>
      </c>
      <c r="I595" s="53">
        <v>24162.3</v>
      </c>
      <c r="J595" s="121">
        <v>4060431002</v>
      </c>
      <c r="K595" s="52">
        <f t="shared" si="151"/>
        <v>0</v>
      </c>
      <c r="L595" s="52">
        <f t="shared" si="153"/>
        <v>0</v>
      </c>
      <c r="M595" s="52">
        <f t="shared" si="154"/>
        <v>6.5</v>
      </c>
      <c r="N595" s="52">
        <f t="shared" si="152"/>
        <v>0</v>
      </c>
      <c r="O595" s="52">
        <f t="shared" si="155"/>
        <v>6.5</v>
      </c>
      <c r="P595" s="52">
        <f t="shared" si="156"/>
        <v>0</v>
      </c>
      <c r="Q595" s="52">
        <f t="shared" si="157"/>
        <v>0</v>
      </c>
      <c r="R595" s="52">
        <f t="shared" si="158"/>
        <v>0</v>
      </c>
      <c r="S595" s="52" t="str">
        <f t="shared" si="159"/>
        <v xml:space="preserve"> </v>
      </c>
      <c r="T595" s="52">
        <v>0</v>
      </c>
      <c r="U595" s="53">
        <v>0</v>
      </c>
      <c r="V595" s="53">
        <v>4601.2248</v>
      </c>
      <c r="W595" s="176" t="str">
        <f t="shared" si="160"/>
        <v/>
      </c>
      <c r="X595" s="118">
        <f t="shared" si="161"/>
        <v>-18404.8992</v>
      </c>
      <c r="Y595" s="194" t="str">
        <f>IF(I595&gt;(H595*V595),"SIM","NÃO")</f>
        <v>SIM</v>
      </c>
      <c r="Z595" s="118">
        <f t="shared" si="162"/>
        <v>-18404.8992</v>
      </c>
      <c r="AA595" s="118">
        <f t="shared" si="163"/>
        <v>-18404.8992</v>
      </c>
      <c r="AB595" s="118">
        <f t="shared" si="164"/>
        <v>-18404.8992</v>
      </c>
    </row>
    <row r="596" spans="1:28" x14ac:dyDescent="0.25">
      <c r="A596" s="193" t="s">
        <v>278</v>
      </c>
      <c r="B596" s="51" t="s">
        <v>12</v>
      </c>
      <c r="C596" s="51" t="s">
        <v>31</v>
      </c>
      <c r="D596" s="51" t="s">
        <v>234</v>
      </c>
      <c r="E596" s="51" t="s">
        <v>266</v>
      </c>
      <c r="F596" s="52">
        <v>4.5</v>
      </c>
      <c r="G596" s="53">
        <v>19229.1672</v>
      </c>
      <c r="H596" s="52">
        <v>0</v>
      </c>
      <c r="I596" s="53">
        <v>0</v>
      </c>
      <c r="J596" s="121">
        <v>4060431002</v>
      </c>
      <c r="K596" s="52">
        <f t="shared" si="151"/>
        <v>0</v>
      </c>
      <c r="L596" s="52">
        <f t="shared" si="153"/>
        <v>0</v>
      </c>
      <c r="M596" s="52">
        <f t="shared" si="154"/>
        <v>6.5</v>
      </c>
      <c r="N596" s="52">
        <f t="shared" si="152"/>
        <v>0</v>
      </c>
      <c r="O596" s="52">
        <f t="shared" si="155"/>
        <v>6.5</v>
      </c>
      <c r="P596" s="52">
        <f t="shared" si="156"/>
        <v>0</v>
      </c>
      <c r="Q596" s="52">
        <f t="shared" si="157"/>
        <v>0</v>
      </c>
      <c r="R596" s="52">
        <f t="shared" si="158"/>
        <v>0</v>
      </c>
      <c r="S596" s="52" t="str">
        <f t="shared" si="159"/>
        <v xml:space="preserve"> </v>
      </c>
      <c r="T596" s="52">
        <v>5.5</v>
      </c>
      <c r="U596" s="53">
        <v>23502.314999999999</v>
      </c>
      <c r="V596" s="53">
        <v>4273.1481999999996</v>
      </c>
      <c r="W596" s="176" t="str">
        <f t="shared" si="160"/>
        <v>NÃO</v>
      </c>
      <c r="X596" s="118">
        <f t="shared" si="161"/>
        <v>19229.166899999997</v>
      </c>
      <c r="Y596" s="194"/>
      <c r="Z596" s="118">
        <f t="shared" si="162"/>
        <v>19229.166899999997</v>
      </c>
      <c r="AA596" s="118">
        <f t="shared" si="163"/>
        <v>19229.166899999997</v>
      </c>
      <c r="AB596" s="118">
        <f t="shared" si="164"/>
        <v>19229.166899999997</v>
      </c>
    </row>
    <row r="597" spans="1:28" ht="30" x14ac:dyDescent="0.25">
      <c r="A597" s="193" t="s">
        <v>278</v>
      </c>
      <c r="B597" s="51" t="s">
        <v>12</v>
      </c>
      <c r="C597" s="51" t="s">
        <v>31</v>
      </c>
      <c r="D597" s="51" t="s">
        <v>234</v>
      </c>
      <c r="E597" s="51" t="s">
        <v>264</v>
      </c>
      <c r="F597" s="52">
        <v>0.99999999999999989</v>
      </c>
      <c r="G597" s="53">
        <v>4273.1484</v>
      </c>
      <c r="H597" s="52">
        <v>0</v>
      </c>
      <c r="I597" s="53">
        <v>0</v>
      </c>
      <c r="J597" s="121">
        <v>4060431002</v>
      </c>
      <c r="K597" s="52">
        <f t="shared" si="151"/>
        <v>0</v>
      </c>
      <c r="L597" s="52">
        <f t="shared" si="153"/>
        <v>0</v>
      </c>
      <c r="M597" s="52">
        <f t="shared" si="154"/>
        <v>6.5</v>
      </c>
      <c r="N597" s="52">
        <f t="shared" si="152"/>
        <v>0</v>
      </c>
      <c r="O597" s="52">
        <f t="shared" si="155"/>
        <v>6.5</v>
      </c>
      <c r="P597" s="52">
        <f t="shared" si="156"/>
        <v>0</v>
      </c>
      <c r="Q597" s="52">
        <f t="shared" si="157"/>
        <v>0</v>
      </c>
      <c r="R597" s="52">
        <f t="shared" si="158"/>
        <v>0</v>
      </c>
      <c r="S597" s="52" t="str">
        <f t="shared" si="159"/>
        <v xml:space="preserve"> </v>
      </c>
      <c r="T597" s="52">
        <v>0.99999999999999989</v>
      </c>
      <c r="U597" s="53">
        <v>4273.1484</v>
      </c>
      <c r="V597" s="53">
        <v>4273.1481999999996</v>
      </c>
      <c r="W597" s="176" t="str">
        <f t="shared" si="160"/>
        <v>NÃO</v>
      </c>
      <c r="X597" s="118">
        <f t="shared" si="161"/>
        <v>4273.1481999999987</v>
      </c>
      <c r="Y597" s="194"/>
      <c r="Z597" s="118">
        <f t="shared" si="162"/>
        <v>4273.1481999999987</v>
      </c>
      <c r="AA597" s="118">
        <f t="shared" si="163"/>
        <v>4273.1481999999987</v>
      </c>
      <c r="AB597" s="118">
        <f t="shared" si="164"/>
        <v>4273.1481999999987</v>
      </c>
    </row>
    <row r="598" spans="1:28" x14ac:dyDescent="0.25">
      <c r="A598" s="193" t="s">
        <v>278</v>
      </c>
      <c r="B598" s="51" t="s">
        <v>12</v>
      </c>
      <c r="C598" s="51" t="s">
        <v>23</v>
      </c>
      <c r="D598" s="51" t="s">
        <v>236</v>
      </c>
      <c r="E598" s="51" t="s">
        <v>265</v>
      </c>
      <c r="F598" s="52">
        <v>7.0000000000000009</v>
      </c>
      <c r="G598" s="53">
        <v>29912.0376</v>
      </c>
      <c r="H598" s="52">
        <v>14</v>
      </c>
      <c r="I598" s="53">
        <v>80467.710000000006</v>
      </c>
      <c r="J598" s="121">
        <v>4060431003</v>
      </c>
      <c r="K598" s="52">
        <f t="shared" si="151"/>
        <v>14</v>
      </c>
      <c r="L598" s="52">
        <f t="shared" si="153"/>
        <v>7.9999999999999991</v>
      </c>
      <c r="M598" s="52">
        <f t="shared" si="154"/>
        <v>7.9999999999999991</v>
      </c>
      <c r="N598" s="52">
        <f t="shared" si="152"/>
        <v>14</v>
      </c>
      <c r="O598" s="52">
        <f t="shared" si="155"/>
        <v>7.9999999999999991</v>
      </c>
      <c r="P598" s="52">
        <f t="shared" si="156"/>
        <v>14</v>
      </c>
      <c r="Q598" s="52">
        <f t="shared" si="157"/>
        <v>8</v>
      </c>
      <c r="R598" s="52">
        <f t="shared" si="158"/>
        <v>0</v>
      </c>
      <c r="S598" s="52" t="str">
        <f t="shared" si="159"/>
        <v>não</v>
      </c>
      <c r="T598" s="52">
        <v>7.9999999999999991</v>
      </c>
      <c r="U598" s="53">
        <v>34185.185400000002</v>
      </c>
      <c r="V598" s="53">
        <v>4273.1481999999996</v>
      </c>
      <c r="W598" s="176" t="str">
        <f t="shared" si="160"/>
        <v>SIM</v>
      </c>
      <c r="X598" s="118">
        <f t="shared" si="161"/>
        <v>-4273.148199999996</v>
      </c>
      <c r="Y598" s="194" t="str">
        <f>IF(I598&gt;(H598*V598),"SIM","NÃO")</f>
        <v>SIM</v>
      </c>
      <c r="Z598" s="118">
        <f t="shared" si="162"/>
        <v>-4273.148199999996</v>
      </c>
      <c r="AA598" s="118">
        <f t="shared" si="163"/>
        <v>-29912.037399999994</v>
      </c>
      <c r="AB598" s="118">
        <f t="shared" si="164"/>
        <v>-29912.037399999994</v>
      </c>
    </row>
    <row r="599" spans="1:28" x14ac:dyDescent="0.25">
      <c r="A599" s="193" t="s">
        <v>278</v>
      </c>
      <c r="B599" s="51" t="s">
        <v>12</v>
      </c>
      <c r="C599" s="51" t="s">
        <v>26</v>
      </c>
      <c r="D599" s="51" t="s">
        <v>239</v>
      </c>
      <c r="E599" s="51" t="s">
        <v>250</v>
      </c>
      <c r="F599" s="52">
        <v>0</v>
      </c>
      <c r="G599" s="53">
        <v>0</v>
      </c>
      <c r="H599" s="52">
        <v>2</v>
      </c>
      <c r="I599" s="53">
        <v>13397.77</v>
      </c>
      <c r="J599" s="121">
        <v>4060431004</v>
      </c>
      <c r="K599" s="52">
        <f t="shared" si="151"/>
        <v>0</v>
      </c>
      <c r="L599" s="52">
        <f t="shared" si="153"/>
        <v>0</v>
      </c>
      <c r="M599" s="52">
        <f t="shared" si="154"/>
        <v>7.0000000000000009</v>
      </c>
      <c r="N599" s="52">
        <f t="shared" si="152"/>
        <v>0</v>
      </c>
      <c r="O599" s="52">
        <f t="shared" si="155"/>
        <v>7.0000000000000009</v>
      </c>
      <c r="P599" s="52">
        <f t="shared" si="156"/>
        <v>0</v>
      </c>
      <c r="Q599" s="52">
        <f t="shared" si="157"/>
        <v>0</v>
      </c>
      <c r="R599" s="52">
        <f t="shared" si="158"/>
        <v>0</v>
      </c>
      <c r="S599" s="52" t="str">
        <f t="shared" si="159"/>
        <v xml:space="preserve"> </v>
      </c>
      <c r="T599" s="52">
        <v>0</v>
      </c>
      <c r="U599" s="53">
        <v>0</v>
      </c>
      <c r="V599" s="53">
        <v>4814.8932000000004</v>
      </c>
      <c r="W599" s="176" t="str">
        <f t="shared" si="160"/>
        <v/>
      </c>
      <c r="X599" s="118">
        <f t="shared" si="161"/>
        <v>-9629.7864000000009</v>
      </c>
      <c r="Y599" s="194" t="str">
        <f>IF(I599&gt;(H599*V599),"SIM","NÃO")</f>
        <v>SIM</v>
      </c>
      <c r="Z599" s="118">
        <f t="shared" si="162"/>
        <v>-9629.7864000000009</v>
      </c>
      <c r="AA599" s="118">
        <f t="shared" si="163"/>
        <v>-9629.7864000000009</v>
      </c>
      <c r="AB599" s="118">
        <f t="shared" si="164"/>
        <v>-9629.7864000000009</v>
      </c>
    </row>
    <row r="600" spans="1:28" x14ac:dyDescent="0.25">
      <c r="A600" s="193" t="s">
        <v>278</v>
      </c>
      <c r="B600" s="51" t="s">
        <v>12</v>
      </c>
      <c r="C600" s="51" t="s">
        <v>26</v>
      </c>
      <c r="D600" s="51" t="s">
        <v>239</v>
      </c>
      <c r="E600" s="51" t="s">
        <v>265</v>
      </c>
      <c r="F600" s="52">
        <v>6</v>
      </c>
      <c r="G600" s="53">
        <v>25638.889200000001</v>
      </c>
      <c r="H600" s="52">
        <v>0</v>
      </c>
      <c r="I600" s="53">
        <v>0</v>
      </c>
      <c r="J600" s="121">
        <v>4060431004</v>
      </c>
      <c r="K600" s="52">
        <f t="shared" si="151"/>
        <v>0</v>
      </c>
      <c r="L600" s="52">
        <f t="shared" si="153"/>
        <v>0</v>
      </c>
      <c r="M600" s="52">
        <f t="shared" si="154"/>
        <v>7.0000000000000009</v>
      </c>
      <c r="N600" s="52">
        <f t="shared" si="152"/>
        <v>0</v>
      </c>
      <c r="O600" s="52">
        <f t="shared" si="155"/>
        <v>7.0000000000000009</v>
      </c>
      <c r="P600" s="52">
        <f t="shared" si="156"/>
        <v>0</v>
      </c>
      <c r="Q600" s="52">
        <f t="shared" si="157"/>
        <v>0</v>
      </c>
      <c r="R600" s="52">
        <f t="shared" si="158"/>
        <v>0</v>
      </c>
      <c r="S600" s="52" t="str">
        <f t="shared" si="159"/>
        <v xml:space="preserve"> </v>
      </c>
      <c r="T600" s="52">
        <v>7.0000000000000009</v>
      </c>
      <c r="U600" s="53">
        <v>29912.0376</v>
      </c>
      <c r="V600" s="53">
        <v>4273.1481999999996</v>
      </c>
      <c r="W600" s="176" t="str">
        <f t="shared" si="160"/>
        <v>NÃO</v>
      </c>
      <c r="X600" s="118">
        <f t="shared" si="161"/>
        <v>25638.889199999998</v>
      </c>
      <c r="Y600" s="194"/>
      <c r="Z600" s="118">
        <f t="shared" si="162"/>
        <v>25638.889199999998</v>
      </c>
      <c r="AA600" s="118">
        <f t="shared" si="163"/>
        <v>25638.889199999998</v>
      </c>
      <c r="AB600" s="118">
        <f t="shared" si="164"/>
        <v>25638.889199999998</v>
      </c>
    </row>
    <row r="601" spans="1:28" x14ac:dyDescent="0.25">
      <c r="A601" s="193" t="s">
        <v>278</v>
      </c>
      <c r="B601" s="51" t="s">
        <v>12</v>
      </c>
      <c r="C601" s="51" t="s">
        <v>26</v>
      </c>
      <c r="D601" s="51" t="s">
        <v>239</v>
      </c>
      <c r="E601" s="51" t="s">
        <v>266</v>
      </c>
      <c r="F601" s="52">
        <v>0</v>
      </c>
      <c r="G601" s="53">
        <v>0</v>
      </c>
      <c r="H601" s="52">
        <v>1</v>
      </c>
      <c r="I601" s="53">
        <v>4446.3</v>
      </c>
      <c r="J601" s="121">
        <v>4060431004</v>
      </c>
      <c r="K601" s="52">
        <f t="shared" si="151"/>
        <v>0</v>
      </c>
      <c r="L601" s="52">
        <f t="shared" si="153"/>
        <v>0</v>
      </c>
      <c r="M601" s="52">
        <f t="shared" si="154"/>
        <v>7.0000000000000009</v>
      </c>
      <c r="N601" s="52">
        <f t="shared" si="152"/>
        <v>0</v>
      </c>
      <c r="O601" s="52">
        <f t="shared" si="155"/>
        <v>7.0000000000000009</v>
      </c>
      <c r="P601" s="52">
        <f t="shared" si="156"/>
        <v>0</v>
      </c>
      <c r="Q601" s="52">
        <f t="shared" si="157"/>
        <v>0</v>
      </c>
      <c r="R601" s="52">
        <f t="shared" si="158"/>
        <v>0</v>
      </c>
      <c r="S601" s="52" t="str">
        <f t="shared" si="159"/>
        <v xml:space="preserve"> </v>
      </c>
      <c r="T601" s="52">
        <v>0</v>
      </c>
      <c r="U601" s="53">
        <v>0</v>
      </c>
      <c r="V601" s="53">
        <v>4273.1481999999996</v>
      </c>
      <c r="W601" s="176" t="str">
        <f t="shared" si="160"/>
        <v/>
      </c>
      <c r="X601" s="118">
        <f t="shared" si="161"/>
        <v>-4273.1481999999996</v>
      </c>
      <c r="Y601" s="194" t="str">
        <f t="shared" ref="Y601:Y615" si="165">IF(I601&gt;(H601*V601),"SIM","NÃO")</f>
        <v>SIM</v>
      </c>
      <c r="Z601" s="118">
        <f t="shared" si="162"/>
        <v>-4273.1481999999996</v>
      </c>
      <c r="AA601" s="118">
        <f t="shared" si="163"/>
        <v>-4273.1481999999996</v>
      </c>
      <c r="AB601" s="118">
        <f t="shared" si="164"/>
        <v>-4273.1481999999996</v>
      </c>
    </row>
    <row r="602" spans="1:28" x14ac:dyDescent="0.25">
      <c r="A602" s="193" t="s">
        <v>278</v>
      </c>
      <c r="B602" s="51" t="s">
        <v>12</v>
      </c>
      <c r="C602" s="51" t="s">
        <v>26</v>
      </c>
      <c r="D602" s="51" t="s">
        <v>239</v>
      </c>
      <c r="E602" s="51" t="s">
        <v>268</v>
      </c>
      <c r="F602" s="52">
        <v>0</v>
      </c>
      <c r="G602" s="53">
        <v>0</v>
      </c>
      <c r="H602" s="52">
        <v>1</v>
      </c>
      <c r="I602" s="53">
        <v>2854.75</v>
      </c>
      <c r="J602" s="121">
        <v>4060431004</v>
      </c>
      <c r="K602" s="52">
        <f t="shared" si="151"/>
        <v>0</v>
      </c>
      <c r="L602" s="52">
        <f t="shared" si="153"/>
        <v>0</v>
      </c>
      <c r="M602" s="52">
        <f t="shared" si="154"/>
        <v>7.0000000000000009</v>
      </c>
      <c r="N602" s="52">
        <f t="shared" si="152"/>
        <v>0</v>
      </c>
      <c r="O602" s="52">
        <f t="shared" si="155"/>
        <v>7.0000000000000009</v>
      </c>
      <c r="P602" s="52">
        <f t="shared" si="156"/>
        <v>0</v>
      </c>
      <c r="Q602" s="52">
        <f t="shared" si="157"/>
        <v>0</v>
      </c>
      <c r="R602" s="52">
        <f t="shared" si="158"/>
        <v>0</v>
      </c>
      <c r="S602" s="52" t="str">
        <f t="shared" si="159"/>
        <v xml:space="preserve"> </v>
      </c>
      <c r="T602" s="52">
        <v>0</v>
      </c>
      <c r="U602" s="53">
        <v>0</v>
      </c>
      <c r="V602" s="53">
        <v>4563.2483000000002</v>
      </c>
      <c r="W602" s="176" t="str">
        <f t="shared" si="160"/>
        <v/>
      </c>
      <c r="X602" s="118">
        <f t="shared" si="161"/>
        <v>-4563.2483000000002</v>
      </c>
      <c r="Y602" s="194" t="str">
        <f t="shared" si="165"/>
        <v>NÃO</v>
      </c>
      <c r="Z602" s="118">
        <f t="shared" si="162"/>
        <v>-2854.75</v>
      </c>
      <c r="AA602" s="118">
        <f t="shared" si="163"/>
        <v>-4563.2483000000002</v>
      </c>
      <c r="AB602" s="118">
        <f t="shared" si="164"/>
        <v>-2854.75</v>
      </c>
    </row>
    <row r="603" spans="1:28" x14ac:dyDescent="0.25">
      <c r="A603" s="193" t="s">
        <v>278</v>
      </c>
      <c r="B603" s="51" t="s">
        <v>12</v>
      </c>
      <c r="C603" s="51" t="s">
        <v>13</v>
      </c>
      <c r="D603" s="51" t="s">
        <v>232</v>
      </c>
      <c r="E603" s="51" t="s">
        <v>250</v>
      </c>
      <c r="F603" s="52">
        <v>0</v>
      </c>
      <c r="G603" s="53">
        <v>0</v>
      </c>
      <c r="H603" s="52">
        <v>1</v>
      </c>
      <c r="I603" s="53">
        <v>3941.03</v>
      </c>
      <c r="J603" s="121">
        <v>4060431005</v>
      </c>
      <c r="K603" s="52">
        <f t="shared" si="151"/>
        <v>0</v>
      </c>
      <c r="L603" s="52">
        <f t="shared" si="153"/>
        <v>0</v>
      </c>
      <c r="M603" s="52">
        <f t="shared" si="154"/>
        <v>11.5</v>
      </c>
      <c r="N603" s="52">
        <f t="shared" si="152"/>
        <v>25</v>
      </c>
      <c r="O603" s="52">
        <f t="shared" si="155"/>
        <v>11.5</v>
      </c>
      <c r="P603" s="52">
        <f t="shared" si="156"/>
        <v>25</v>
      </c>
      <c r="Q603" s="52">
        <f t="shared" si="157"/>
        <v>0</v>
      </c>
      <c r="R603" s="52">
        <f t="shared" si="158"/>
        <v>0</v>
      </c>
      <c r="S603" s="52" t="str">
        <f t="shared" si="159"/>
        <v xml:space="preserve"> </v>
      </c>
      <c r="T603" s="52">
        <v>0</v>
      </c>
      <c r="U603" s="53">
        <v>0</v>
      </c>
      <c r="V603" s="53">
        <v>4814.8932000000004</v>
      </c>
      <c r="W603" s="176" t="str">
        <f t="shared" si="160"/>
        <v/>
      </c>
      <c r="X603" s="118">
        <f t="shared" si="161"/>
        <v>-4814.8932000000004</v>
      </c>
      <c r="Y603" s="194" t="str">
        <f t="shared" si="165"/>
        <v>NÃO</v>
      </c>
      <c r="Z603" s="118">
        <f t="shared" si="162"/>
        <v>-3941.03</v>
      </c>
      <c r="AA603" s="118">
        <f t="shared" si="163"/>
        <v>-4814.8932000000004</v>
      </c>
      <c r="AB603" s="118">
        <f t="shared" si="164"/>
        <v>-3941.03</v>
      </c>
    </row>
    <row r="604" spans="1:28" x14ac:dyDescent="0.25">
      <c r="A604" s="193" t="s">
        <v>278</v>
      </c>
      <c r="B604" s="51" t="s">
        <v>12</v>
      </c>
      <c r="C604" s="51" t="s">
        <v>13</v>
      </c>
      <c r="D604" s="51" t="s">
        <v>232</v>
      </c>
      <c r="E604" s="51" t="s">
        <v>267</v>
      </c>
      <c r="F604" s="52">
        <v>10</v>
      </c>
      <c r="G604" s="53">
        <v>46012.248</v>
      </c>
      <c r="H604" s="52">
        <v>25</v>
      </c>
      <c r="I604" s="53">
        <v>134401.63</v>
      </c>
      <c r="J604" s="121">
        <v>4060431005</v>
      </c>
      <c r="K604" s="52">
        <f t="shared" si="151"/>
        <v>25</v>
      </c>
      <c r="L604" s="52">
        <f t="shared" si="153"/>
        <v>11.5</v>
      </c>
      <c r="M604" s="52">
        <f t="shared" si="154"/>
        <v>11.5</v>
      </c>
      <c r="N604" s="52">
        <f t="shared" si="152"/>
        <v>25</v>
      </c>
      <c r="O604" s="52">
        <f t="shared" si="155"/>
        <v>11.5</v>
      </c>
      <c r="P604" s="52">
        <f t="shared" si="156"/>
        <v>25</v>
      </c>
      <c r="Q604" s="52">
        <f t="shared" si="157"/>
        <v>12</v>
      </c>
      <c r="R604" s="52">
        <f t="shared" si="158"/>
        <v>0</v>
      </c>
      <c r="S604" s="52" t="str">
        <f t="shared" si="159"/>
        <v>não</v>
      </c>
      <c r="T604" s="52">
        <v>11.5</v>
      </c>
      <c r="U604" s="53">
        <v>52914.085200000001</v>
      </c>
      <c r="V604" s="53">
        <v>4601.2248</v>
      </c>
      <c r="W604" s="176" t="str">
        <f t="shared" si="160"/>
        <v>SIM</v>
      </c>
      <c r="X604" s="118">
        <f t="shared" si="161"/>
        <v>-9202.4495999999999</v>
      </c>
      <c r="Y604" s="194" t="str">
        <f t="shared" si="165"/>
        <v>SIM</v>
      </c>
      <c r="Z604" s="118">
        <f t="shared" si="162"/>
        <v>-9202.4495999999999</v>
      </c>
      <c r="AA604" s="118">
        <f t="shared" si="163"/>
        <v>-69018.372000000003</v>
      </c>
      <c r="AB604" s="118">
        <f t="shared" si="164"/>
        <v>-69018.372000000003</v>
      </c>
    </row>
    <row r="605" spans="1:28" ht="30" x14ac:dyDescent="0.25">
      <c r="A605" s="193" t="s">
        <v>278</v>
      </c>
      <c r="B605" s="51" t="s">
        <v>12</v>
      </c>
      <c r="C605" s="51" t="s">
        <v>13</v>
      </c>
      <c r="D605" s="51" t="s">
        <v>232</v>
      </c>
      <c r="E605" s="51" t="s">
        <v>264</v>
      </c>
      <c r="F605" s="52">
        <v>0</v>
      </c>
      <c r="G605" s="53">
        <v>0</v>
      </c>
      <c r="H605" s="52">
        <v>1</v>
      </c>
      <c r="I605" s="53">
        <v>2534.15</v>
      </c>
      <c r="J605" s="121">
        <v>4060431005</v>
      </c>
      <c r="K605" s="52">
        <f t="shared" si="151"/>
        <v>0</v>
      </c>
      <c r="L605" s="52">
        <f t="shared" si="153"/>
        <v>0</v>
      </c>
      <c r="M605" s="52">
        <f t="shared" si="154"/>
        <v>11.5</v>
      </c>
      <c r="N605" s="52">
        <f t="shared" si="152"/>
        <v>25</v>
      </c>
      <c r="O605" s="52">
        <f t="shared" si="155"/>
        <v>-0.5</v>
      </c>
      <c r="P605" s="52">
        <f t="shared" si="156"/>
        <v>0</v>
      </c>
      <c r="Q605" s="52">
        <f t="shared" si="157"/>
        <v>0</v>
      </c>
      <c r="R605" s="52">
        <f t="shared" si="158"/>
        <v>0</v>
      </c>
      <c r="S605" s="52" t="str">
        <f t="shared" si="159"/>
        <v xml:space="preserve"> </v>
      </c>
      <c r="T605" s="52">
        <v>0</v>
      </c>
      <c r="U605" s="53">
        <v>0</v>
      </c>
      <c r="V605" s="53">
        <v>4273.1481999999996</v>
      </c>
      <c r="W605" s="176" t="str">
        <f t="shared" si="160"/>
        <v/>
      </c>
      <c r="X605" s="118">
        <f t="shared" si="161"/>
        <v>-4273.1481999999996</v>
      </c>
      <c r="Y605" s="194" t="str">
        <f t="shared" si="165"/>
        <v>NÃO</v>
      </c>
      <c r="Z605" s="118">
        <f t="shared" si="162"/>
        <v>-2534.15</v>
      </c>
      <c r="AA605" s="118">
        <f t="shared" si="163"/>
        <v>-4273.1481999999996</v>
      </c>
      <c r="AB605" s="118">
        <f t="shared" si="164"/>
        <v>-2534.15</v>
      </c>
    </row>
    <row r="606" spans="1:28" x14ac:dyDescent="0.25">
      <c r="A606" s="193" t="s">
        <v>278</v>
      </c>
      <c r="B606" s="51" t="s">
        <v>12</v>
      </c>
      <c r="C606" s="51" t="s">
        <v>23</v>
      </c>
      <c r="D606" s="51" t="s">
        <v>237</v>
      </c>
      <c r="E606" s="51" t="s">
        <v>266</v>
      </c>
      <c r="F606" s="52">
        <v>7.5</v>
      </c>
      <c r="G606" s="53">
        <v>32048.611199999999</v>
      </c>
      <c r="H606" s="52">
        <v>16</v>
      </c>
      <c r="I606" s="53">
        <v>80068.77</v>
      </c>
      <c r="J606" s="121">
        <v>4060431006</v>
      </c>
      <c r="K606" s="52">
        <f t="shared" si="151"/>
        <v>16</v>
      </c>
      <c r="L606" s="52">
        <f t="shared" si="153"/>
        <v>9</v>
      </c>
      <c r="M606" s="52">
        <f t="shared" si="154"/>
        <v>9</v>
      </c>
      <c r="N606" s="52">
        <f t="shared" si="152"/>
        <v>16</v>
      </c>
      <c r="O606" s="52">
        <f t="shared" si="155"/>
        <v>9</v>
      </c>
      <c r="P606" s="52">
        <f t="shared" si="156"/>
        <v>16</v>
      </c>
      <c r="Q606" s="52">
        <f t="shared" si="157"/>
        <v>9</v>
      </c>
      <c r="R606" s="52">
        <f t="shared" si="158"/>
        <v>0</v>
      </c>
      <c r="S606" s="52" t="str">
        <f t="shared" si="159"/>
        <v>não</v>
      </c>
      <c r="T606" s="52">
        <v>9</v>
      </c>
      <c r="U606" s="53">
        <v>38458.3338</v>
      </c>
      <c r="V606" s="53">
        <v>4273.1481999999996</v>
      </c>
      <c r="W606" s="176" t="str">
        <f t="shared" si="160"/>
        <v>SIM</v>
      </c>
      <c r="X606" s="118">
        <f t="shared" si="161"/>
        <v>-6409.7222999999994</v>
      </c>
      <c r="Y606" s="194" t="str">
        <f t="shared" si="165"/>
        <v>SIM</v>
      </c>
      <c r="Z606" s="118">
        <f t="shared" si="162"/>
        <v>-6409.7222999999994</v>
      </c>
      <c r="AA606" s="118">
        <f t="shared" si="163"/>
        <v>-36321.759699999995</v>
      </c>
      <c r="AB606" s="118">
        <f t="shared" si="164"/>
        <v>-36321.759699999995</v>
      </c>
    </row>
    <row r="607" spans="1:28" x14ac:dyDescent="0.25">
      <c r="A607" s="193" t="s">
        <v>278</v>
      </c>
      <c r="B607" s="51" t="s">
        <v>12</v>
      </c>
      <c r="C607" s="51" t="s">
        <v>23</v>
      </c>
      <c r="D607" s="51" t="s">
        <v>237</v>
      </c>
      <c r="E607" s="51" t="s">
        <v>268</v>
      </c>
      <c r="F607" s="52">
        <v>0</v>
      </c>
      <c r="G607" s="53">
        <v>0</v>
      </c>
      <c r="H607" s="52">
        <v>3</v>
      </c>
      <c r="I607" s="53">
        <v>21414.78</v>
      </c>
      <c r="J607" s="121">
        <v>4060431006</v>
      </c>
      <c r="K607" s="52">
        <f t="shared" si="151"/>
        <v>0</v>
      </c>
      <c r="L607" s="52">
        <f t="shared" si="153"/>
        <v>0</v>
      </c>
      <c r="M607" s="52">
        <f t="shared" si="154"/>
        <v>9</v>
      </c>
      <c r="N607" s="52">
        <f t="shared" si="152"/>
        <v>16</v>
      </c>
      <c r="O607" s="52">
        <f t="shared" si="155"/>
        <v>0</v>
      </c>
      <c r="P607" s="52">
        <f t="shared" si="156"/>
        <v>0</v>
      </c>
      <c r="Q607" s="52">
        <f t="shared" si="157"/>
        <v>0</v>
      </c>
      <c r="R607" s="52">
        <f t="shared" si="158"/>
        <v>0</v>
      </c>
      <c r="S607" s="52" t="str">
        <f t="shared" si="159"/>
        <v xml:space="preserve"> </v>
      </c>
      <c r="T607" s="52">
        <v>0</v>
      </c>
      <c r="U607" s="53">
        <v>0</v>
      </c>
      <c r="V607" s="53">
        <v>4563.2483000000002</v>
      </c>
      <c r="W607" s="176" t="str">
        <f t="shared" si="160"/>
        <v/>
      </c>
      <c r="X607" s="118">
        <f t="shared" si="161"/>
        <v>-13689.744900000002</v>
      </c>
      <c r="Y607" s="194" t="str">
        <f t="shared" si="165"/>
        <v>SIM</v>
      </c>
      <c r="Z607" s="118">
        <f t="shared" si="162"/>
        <v>-13689.744900000002</v>
      </c>
      <c r="AA607" s="118">
        <f t="shared" si="163"/>
        <v>-13689.744900000002</v>
      </c>
      <c r="AB607" s="118">
        <f t="shared" si="164"/>
        <v>-13689.744900000002</v>
      </c>
    </row>
    <row r="608" spans="1:28" x14ac:dyDescent="0.25">
      <c r="A608" s="193" t="s">
        <v>278</v>
      </c>
      <c r="B608" s="51" t="s">
        <v>12</v>
      </c>
      <c r="C608" s="51" t="s">
        <v>23</v>
      </c>
      <c r="D608" s="51" t="s">
        <v>238</v>
      </c>
      <c r="E608" s="51" t="s">
        <v>265</v>
      </c>
      <c r="F608" s="52">
        <v>0</v>
      </c>
      <c r="G608" s="53">
        <v>0</v>
      </c>
      <c r="H608" s="52">
        <v>1</v>
      </c>
      <c r="I608" s="53">
        <v>4378.95</v>
      </c>
      <c r="J608" s="121">
        <v>4060431007</v>
      </c>
      <c r="K608" s="52">
        <f t="shared" si="151"/>
        <v>0</v>
      </c>
      <c r="L608" s="52">
        <f t="shared" si="153"/>
        <v>0</v>
      </c>
      <c r="M608" s="52">
        <f t="shared" si="154"/>
        <v>20.5</v>
      </c>
      <c r="N608" s="52">
        <f t="shared" si="152"/>
        <v>30</v>
      </c>
      <c r="O608" s="52">
        <f t="shared" si="155"/>
        <v>20.5</v>
      </c>
      <c r="P608" s="52">
        <f t="shared" si="156"/>
        <v>30</v>
      </c>
      <c r="Q608" s="52">
        <f t="shared" si="157"/>
        <v>0</v>
      </c>
      <c r="R608" s="52">
        <f t="shared" si="158"/>
        <v>0</v>
      </c>
      <c r="S608" s="52" t="str">
        <f t="shared" si="159"/>
        <v xml:space="preserve"> </v>
      </c>
      <c r="T608" s="52">
        <v>0</v>
      </c>
      <c r="U608" s="53">
        <v>0</v>
      </c>
      <c r="V608" s="53">
        <v>4273.1481999999996</v>
      </c>
      <c r="W608" s="176" t="str">
        <f t="shared" si="160"/>
        <v/>
      </c>
      <c r="X608" s="118">
        <f t="shared" si="161"/>
        <v>-4273.1481999999996</v>
      </c>
      <c r="Y608" s="194" t="str">
        <f t="shared" si="165"/>
        <v>SIM</v>
      </c>
      <c r="Z608" s="118">
        <f t="shared" si="162"/>
        <v>-4273.1481999999996</v>
      </c>
      <c r="AA608" s="118">
        <f t="shared" si="163"/>
        <v>-4273.1481999999996</v>
      </c>
      <c r="AB608" s="118">
        <f t="shared" si="164"/>
        <v>-4273.1481999999996</v>
      </c>
    </row>
    <row r="609" spans="1:28" x14ac:dyDescent="0.25">
      <c r="A609" s="193" t="s">
        <v>278</v>
      </c>
      <c r="B609" s="51" t="s">
        <v>12</v>
      </c>
      <c r="C609" s="51" t="s">
        <v>23</v>
      </c>
      <c r="D609" s="51" t="s">
        <v>238</v>
      </c>
      <c r="E609" s="51" t="s">
        <v>266</v>
      </c>
      <c r="F609" s="52">
        <v>0</v>
      </c>
      <c r="G609" s="53">
        <v>0</v>
      </c>
      <c r="H609" s="52">
        <v>1</v>
      </c>
      <c r="I609" s="53">
        <v>4235.07</v>
      </c>
      <c r="J609" s="121">
        <v>4060431007</v>
      </c>
      <c r="K609" s="52">
        <f t="shared" si="151"/>
        <v>0</v>
      </c>
      <c r="L609" s="52">
        <f t="shared" si="153"/>
        <v>0</v>
      </c>
      <c r="M609" s="52">
        <f t="shared" si="154"/>
        <v>20.5</v>
      </c>
      <c r="N609" s="52">
        <f t="shared" si="152"/>
        <v>30</v>
      </c>
      <c r="O609" s="52">
        <f t="shared" si="155"/>
        <v>20.5</v>
      </c>
      <c r="P609" s="52">
        <f t="shared" si="156"/>
        <v>30</v>
      </c>
      <c r="Q609" s="52">
        <f t="shared" si="157"/>
        <v>0</v>
      </c>
      <c r="R609" s="52">
        <f t="shared" si="158"/>
        <v>0</v>
      </c>
      <c r="S609" s="52" t="str">
        <f t="shared" si="159"/>
        <v xml:space="preserve"> </v>
      </c>
      <c r="T609" s="52">
        <v>0</v>
      </c>
      <c r="U609" s="53">
        <v>0</v>
      </c>
      <c r="V609" s="53">
        <v>4273.1481999999996</v>
      </c>
      <c r="W609" s="176" t="str">
        <f t="shared" si="160"/>
        <v/>
      </c>
      <c r="X609" s="118">
        <f t="shared" si="161"/>
        <v>-4273.1481999999996</v>
      </c>
      <c r="Y609" s="194" t="str">
        <f t="shared" si="165"/>
        <v>NÃO</v>
      </c>
      <c r="Z609" s="118">
        <f t="shared" si="162"/>
        <v>-4235.07</v>
      </c>
      <c r="AA609" s="118">
        <f t="shared" si="163"/>
        <v>-4273.1481999999996</v>
      </c>
      <c r="AB609" s="118">
        <f t="shared" si="164"/>
        <v>-4235.07</v>
      </c>
    </row>
    <row r="610" spans="1:28" x14ac:dyDescent="0.25">
      <c r="A610" s="193" t="s">
        <v>278</v>
      </c>
      <c r="B610" s="51" t="s">
        <v>12</v>
      </c>
      <c r="C610" s="51" t="s">
        <v>23</v>
      </c>
      <c r="D610" s="51" t="s">
        <v>238</v>
      </c>
      <c r="E610" s="51" t="s">
        <v>268</v>
      </c>
      <c r="F610" s="52">
        <v>17.5</v>
      </c>
      <c r="G610" s="53">
        <v>79856.845199999996</v>
      </c>
      <c r="H610" s="52">
        <v>30</v>
      </c>
      <c r="I610" s="53">
        <v>182520.14</v>
      </c>
      <c r="J610" s="121">
        <v>4060431007</v>
      </c>
      <c r="K610" s="52">
        <f t="shared" si="151"/>
        <v>30</v>
      </c>
      <c r="L610" s="52">
        <f t="shared" si="153"/>
        <v>20.5</v>
      </c>
      <c r="M610" s="52">
        <f t="shared" si="154"/>
        <v>20.5</v>
      </c>
      <c r="N610" s="52">
        <f t="shared" si="152"/>
        <v>30</v>
      </c>
      <c r="O610" s="52">
        <f t="shared" si="155"/>
        <v>20.5</v>
      </c>
      <c r="P610" s="52">
        <f t="shared" si="156"/>
        <v>30</v>
      </c>
      <c r="Q610" s="52">
        <f t="shared" si="157"/>
        <v>21</v>
      </c>
      <c r="R610" s="52">
        <f t="shared" si="158"/>
        <v>0</v>
      </c>
      <c r="S610" s="52" t="str">
        <f t="shared" si="159"/>
        <v>não</v>
      </c>
      <c r="T610" s="52">
        <v>20.5</v>
      </c>
      <c r="U610" s="53">
        <v>93546.590400000001</v>
      </c>
      <c r="V610" s="53">
        <v>4563.2483000000002</v>
      </c>
      <c r="W610" s="176" t="str">
        <f t="shared" si="160"/>
        <v>SIM</v>
      </c>
      <c r="X610" s="118">
        <f t="shared" si="161"/>
        <v>-15971.369050000001</v>
      </c>
      <c r="Y610" s="194" t="str">
        <f t="shared" si="165"/>
        <v>SIM</v>
      </c>
      <c r="Z610" s="118">
        <f t="shared" si="162"/>
        <v>-15971.369050000001</v>
      </c>
      <c r="AA610" s="118">
        <f t="shared" si="163"/>
        <v>-57040.603750000002</v>
      </c>
      <c r="AB610" s="118">
        <f t="shared" si="164"/>
        <v>-57040.603750000002</v>
      </c>
    </row>
    <row r="611" spans="1:28" x14ac:dyDescent="0.25">
      <c r="A611" s="193" t="s">
        <v>278</v>
      </c>
      <c r="B611" s="51" t="s">
        <v>12</v>
      </c>
      <c r="C611" s="51" t="s">
        <v>26</v>
      </c>
      <c r="D611" s="51" t="s">
        <v>240</v>
      </c>
      <c r="E611" s="51" t="s">
        <v>265</v>
      </c>
      <c r="F611" s="52">
        <v>0</v>
      </c>
      <c r="G611" s="53">
        <v>0</v>
      </c>
      <c r="H611" s="52">
        <v>1</v>
      </c>
      <c r="I611" s="53">
        <v>7549.16</v>
      </c>
      <c r="J611" s="121">
        <v>4060431008</v>
      </c>
      <c r="K611" s="52">
        <f t="shared" si="151"/>
        <v>0</v>
      </c>
      <c r="L611" s="52">
        <f t="shared" si="153"/>
        <v>0</v>
      </c>
      <c r="M611" s="52">
        <f t="shared" si="154"/>
        <v>11</v>
      </c>
      <c r="N611" s="52">
        <f t="shared" si="152"/>
        <v>1</v>
      </c>
      <c r="O611" s="52">
        <f t="shared" si="155"/>
        <v>11</v>
      </c>
      <c r="P611" s="52">
        <f t="shared" si="156"/>
        <v>1</v>
      </c>
      <c r="Q611" s="52">
        <f t="shared" si="157"/>
        <v>0</v>
      </c>
      <c r="R611" s="52">
        <f t="shared" si="158"/>
        <v>0</v>
      </c>
      <c r="S611" s="52" t="str">
        <f t="shared" si="159"/>
        <v xml:space="preserve"> </v>
      </c>
      <c r="T611" s="52">
        <v>0</v>
      </c>
      <c r="U611" s="53">
        <v>0</v>
      </c>
      <c r="V611" s="53">
        <v>4273.1481999999996</v>
      </c>
      <c r="W611" s="176" t="str">
        <f t="shared" si="160"/>
        <v/>
      </c>
      <c r="X611" s="118">
        <f t="shared" si="161"/>
        <v>-4273.1481999999996</v>
      </c>
      <c r="Y611" s="194" t="str">
        <f t="shared" si="165"/>
        <v>SIM</v>
      </c>
      <c r="Z611" s="118">
        <f t="shared" si="162"/>
        <v>-4273.1481999999996</v>
      </c>
      <c r="AA611" s="118">
        <f t="shared" si="163"/>
        <v>-4273.1481999999996</v>
      </c>
      <c r="AB611" s="118">
        <f t="shared" si="164"/>
        <v>-4273.1481999999996</v>
      </c>
    </row>
    <row r="612" spans="1:28" x14ac:dyDescent="0.25">
      <c r="A612" s="193" t="s">
        <v>278</v>
      </c>
      <c r="B612" s="51" t="s">
        <v>12</v>
      </c>
      <c r="C612" s="51" t="s">
        <v>26</v>
      </c>
      <c r="D612" s="51" t="s">
        <v>240</v>
      </c>
      <c r="E612" s="51" t="s">
        <v>268</v>
      </c>
      <c r="F612" s="52">
        <v>9</v>
      </c>
      <c r="G612" s="53">
        <v>41069.234400000001</v>
      </c>
      <c r="H612" s="52">
        <v>1</v>
      </c>
      <c r="I612" s="53">
        <v>4035.21</v>
      </c>
      <c r="J612" s="121">
        <v>4060431008</v>
      </c>
      <c r="K612" s="52">
        <f t="shared" si="151"/>
        <v>1</v>
      </c>
      <c r="L612" s="52">
        <f t="shared" si="153"/>
        <v>11</v>
      </c>
      <c r="M612" s="52">
        <f t="shared" si="154"/>
        <v>11</v>
      </c>
      <c r="N612" s="52">
        <f t="shared" si="152"/>
        <v>1</v>
      </c>
      <c r="O612" s="52">
        <f t="shared" si="155"/>
        <v>11</v>
      </c>
      <c r="P612" s="52">
        <f t="shared" si="156"/>
        <v>1</v>
      </c>
      <c r="Q612" s="52">
        <f t="shared" si="157"/>
        <v>11</v>
      </c>
      <c r="R612" s="52">
        <f t="shared" si="158"/>
        <v>0</v>
      </c>
      <c r="S612" s="52" t="str">
        <f t="shared" si="159"/>
        <v>não</v>
      </c>
      <c r="T612" s="52">
        <v>11</v>
      </c>
      <c r="U612" s="53">
        <v>50195.731200000002</v>
      </c>
      <c r="V612" s="53">
        <v>4563.2483000000002</v>
      </c>
      <c r="W612" s="176" t="str">
        <f t="shared" si="160"/>
        <v>NÃO</v>
      </c>
      <c r="X612" s="118">
        <f t="shared" si="161"/>
        <v>36505.986400000002</v>
      </c>
      <c r="Y612" s="194" t="str">
        <f t="shared" si="165"/>
        <v>NÃO</v>
      </c>
      <c r="Z612" s="118">
        <f t="shared" si="162"/>
        <v>36505.986400000002</v>
      </c>
      <c r="AA612" s="118">
        <f t="shared" si="163"/>
        <v>36505.986400000002</v>
      </c>
      <c r="AB612" s="118">
        <f t="shared" si="164"/>
        <v>36505.986400000002</v>
      </c>
    </row>
    <row r="613" spans="1:28" ht="30" x14ac:dyDescent="0.25">
      <c r="A613" s="193" t="s">
        <v>278</v>
      </c>
      <c r="B613" s="51" t="s">
        <v>12</v>
      </c>
      <c r="C613" s="51" t="s">
        <v>26</v>
      </c>
      <c r="D613" s="51" t="s">
        <v>240</v>
      </c>
      <c r="E613" s="51" t="s">
        <v>264</v>
      </c>
      <c r="F613" s="52">
        <v>0</v>
      </c>
      <c r="G613" s="53">
        <v>0</v>
      </c>
      <c r="H613" s="52">
        <v>1</v>
      </c>
      <c r="I613" s="53">
        <v>3834.82</v>
      </c>
      <c r="J613" s="121">
        <v>4060431008</v>
      </c>
      <c r="K613" s="52">
        <f t="shared" si="151"/>
        <v>0</v>
      </c>
      <c r="L613" s="52">
        <f t="shared" si="153"/>
        <v>0</v>
      </c>
      <c r="M613" s="52">
        <f t="shared" si="154"/>
        <v>11</v>
      </c>
      <c r="N613" s="52">
        <f t="shared" si="152"/>
        <v>1</v>
      </c>
      <c r="O613" s="52">
        <f t="shared" si="155"/>
        <v>0</v>
      </c>
      <c r="P613" s="52">
        <f t="shared" si="156"/>
        <v>0</v>
      </c>
      <c r="Q613" s="52">
        <f t="shared" si="157"/>
        <v>0</v>
      </c>
      <c r="R613" s="52">
        <f t="shared" si="158"/>
        <v>0</v>
      </c>
      <c r="S613" s="52" t="str">
        <f t="shared" si="159"/>
        <v xml:space="preserve"> </v>
      </c>
      <c r="T613" s="52">
        <v>0</v>
      </c>
      <c r="U613" s="53">
        <v>0</v>
      </c>
      <c r="V613" s="53">
        <v>4273.1481999999996</v>
      </c>
      <c r="W613" s="176" t="str">
        <f t="shared" si="160"/>
        <v/>
      </c>
      <c r="X613" s="118">
        <f t="shared" si="161"/>
        <v>-4273.1481999999996</v>
      </c>
      <c r="Y613" s="194" t="str">
        <f t="shared" si="165"/>
        <v>NÃO</v>
      </c>
      <c r="Z613" s="118">
        <f t="shared" si="162"/>
        <v>-3834.82</v>
      </c>
      <c r="AA613" s="118">
        <f t="shared" si="163"/>
        <v>-4273.1481999999996</v>
      </c>
      <c r="AB613" s="118">
        <f t="shared" si="164"/>
        <v>-3834.82</v>
      </c>
    </row>
    <row r="614" spans="1:28" ht="30" x14ac:dyDescent="0.25">
      <c r="A614" s="193" t="s">
        <v>278</v>
      </c>
      <c r="B614" s="51" t="s">
        <v>12</v>
      </c>
      <c r="C614" s="51" t="s">
        <v>31</v>
      </c>
      <c r="D614" s="51" t="s">
        <v>235</v>
      </c>
      <c r="E614" s="51" t="s">
        <v>264</v>
      </c>
      <c r="F614" s="52">
        <v>4.5</v>
      </c>
      <c r="G614" s="53">
        <v>19229.1672</v>
      </c>
      <c r="H614" s="52">
        <v>8</v>
      </c>
      <c r="I614" s="53">
        <v>23654.98</v>
      </c>
      <c r="J614" s="121">
        <v>4060431009</v>
      </c>
      <c r="K614" s="52">
        <f t="shared" si="151"/>
        <v>8</v>
      </c>
      <c r="L614" s="52">
        <f t="shared" si="153"/>
        <v>5</v>
      </c>
      <c r="M614" s="52">
        <f t="shared" si="154"/>
        <v>5</v>
      </c>
      <c r="N614" s="52">
        <f t="shared" si="152"/>
        <v>8</v>
      </c>
      <c r="O614" s="52">
        <f t="shared" si="155"/>
        <v>5</v>
      </c>
      <c r="P614" s="52">
        <f t="shared" si="156"/>
        <v>8</v>
      </c>
      <c r="Q614" s="52">
        <f t="shared" si="157"/>
        <v>5</v>
      </c>
      <c r="R614" s="52">
        <f t="shared" si="158"/>
        <v>0</v>
      </c>
      <c r="S614" s="52" t="str">
        <f t="shared" si="159"/>
        <v>não</v>
      </c>
      <c r="T614" s="52">
        <v>5</v>
      </c>
      <c r="U614" s="53">
        <v>21365.7408</v>
      </c>
      <c r="V614" s="53">
        <v>4273.1481999999996</v>
      </c>
      <c r="W614" s="176" t="str">
        <f t="shared" si="160"/>
        <v>SIM</v>
      </c>
      <c r="X614" s="118">
        <f t="shared" si="161"/>
        <v>-2136.5740999999998</v>
      </c>
      <c r="Y614" s="194" t="str">
        <f t="shared" si="165"/>
        <v>NÃO</v>
      </c>
      <c r="Z614" s="118">
        <f t="shared" si="162"/>
        <v>-1478.43625</v>
      </c>
      <c r="AA614" s="118">
        <f t="shared" si="163"/>
        <v>-14956.018699999999</v>
      </c>
      <c r="AB614" s="118">
        <f t="shared" si="164"/>
        <v>-10349.053749999999</v>
      </c>
    </row>
    <row r="615" spans="1:28" x14ac:dyDescent="0.25">
      <c r="A615" s="193" t="s">
        <v>278</v>
      </c>
      <c r="B615" s="51" t="s">
        <v>12</v>
      </c>
      <c r="C615" s="51" t="s">
        <v>26</v>
      </c>
      <c r="D615" s="51" t="s">
        <v>241</v>
      </c>
      <c r="E615" s="51" t="s">
        <v>250</v>
      </c>
      <c r="F615" s="52">
        <v>0</v>
      </c>
      <c r="G615" s="53">
        <v>0</v>
      </c>
      <c r="H615" s="52">
        <v>1</v>
      </c>
      <c r="I615" s="53">
        <v>1586.78</v>
      </c>
      <c r="J615" s="121">
        <v>4060431010</v>
      </c>
      <c r="K615" s="52">
        <f t="shared" si="151"/>
        <v>0</v>
      </c>
      <c r="L615" s="52">
        <f t="shared" si="153"/>
        <v>0</v>
      </c>
      <c r="M615" s="52">
        <f t="shared" si="154"/>
        <v>5.5</v>
      </c>
      <c r="N615" s="52">
        <f t="shared" si="152"/>
        <v>0</v>
      </c>
      <c r="O615" s="52">
        <f t="shared" si="155"/>
        <v>5.5</v>
      </c>
      <c r="P615" s="52">
        <f t="shared" si="156"/>
        <v>0</v>
      </c>
      <c r="Q615" s="52">
        <f t="shared" si="157"/>
        <v>0</v>
      </c>
      <c r="R615" s="52">
        <f t="shared" si="158"/>
        <v>0</v>
      </c>
      <c r="S615" s="52" t="str">
        <f t="shared" si="159"/>
        <v xml:space="preserve"> </v>
      </c>
      <c r="T615" s="52">
        <v>0</v>
      </c>
      <c r="U615" s="53">
        <v>0</v>
      </c>
      <c r="V615" s="53">
        <v>4814.8932000000004</v>
      </c>
      <c r="W615" s="176" t="str">
        <f t="shared" si="160"/>
        <v/>
      </c>
      <c r="X615" s="118">
        <f t="shared" si="161"/>
        <v>-4814.8932000000004</v>
      </c>
      <c r="Y615" s="194" t="str">
        <f t="shared" si="165"/>
        <v>NÃO</v>
      </c>
      <c r="Z615" s="118">
        <f t="shared" si="162"/>
        <v>-1586.78</v>
      </c>
      <c r="AA615" s="118">
        <f t="shared" si="163"/>
        <v>-4814.8932000000004</v>
      </c>
      <c r="AB615" s="118">
        <f t="shared" si="164"/>
        <v>-1586.78</v>
      </c>
    </row>
    <row r="616" spans="1:28" x14ac:dyDescent="0.25">
      <c r="A616" s="193" t="s">
        <v>278</v>
      </c>
      <c r="B616" s="51" t="s">
        <v>12</v>
      </c>
      <c r="C616" s="51" t="s">
        <v>26</v>
      </c>
      <c r="D616" s="51" t="s">
        <v>241</v>
      </c>
      <c r="E616" s="51" t="s">
        <v>265</v>
      </c>
      <c r="F616" s="52">
        <v>4.5</v>
      </c>
      <c r="G616" s="53">
        <v>19229.1672</v>
      </c>
      <c r="H616" s="52">
        <v>0</v>
      </c>
      <c r="I616" s="53">
        <v>0</v>
      </c>
      <c r="J616" s="121">
        <v>4060431010</v>
      </c>
      <c r="K616" s="52">
        <f t="shared" si="151"/>
        <v>0</v>
      </c>
      <c r="L616" s="52">
        <f t="shared" si="153"/>
        <v>0</v>
      </c>
      <c r="M616" s="52">
        <f t="shared" si="154"/>
        <v>5.5</v>
      </c>
      <c r="N616" s="52">
        <f t="shared" si="152"/>
        <v>0</v>
      </c>
      <c r="O616" s="52">
        <f t="shared" si="155"/>
        <v>5.5</v>
      </c>
      <c r="P616" s="52">
        <f t="shared" si="156"/>
        <v>0</v>
      </c>
      <c r="Q616" s="52">
        <f t="shared" si="157"/>
        <v>0</v>
      </c>
      <c r="R616" s="52">
        <f t="shared" si="158"/>
        <v>0</v>
      </c>
      <c r="S616" s="52" t="str">
        <f t="shared" si="159"/>
        <v xml:space="preserve"> </v>
      </c>
      <c r="T616" s="52">
        <v>5.5</v>
      </c>
      <c r="U616" s="53">
        <v>23502.314999999999</v>
      </c>
      <c r="V616" s="53">
        <v>4273.1481999999996</v>
      </c>
      <c r="W616" s="176" t="str">
        <f t="shared" si="160"/>
        <v>NÃO</v>
      </c>
      <c r="X616" s="118">
        <f t="shared" si="161"/>
        <v>19229.166899999997</v>
      </c>
      <c r="Y616" s="194"/>
      <c r="Z616" s="118">
        <f t="shared" si="162"/>
        <v>19229.166899999997</v>
      </c>
      <c r="AA616" s="118">
        <f t="shared" si="163"/>
        <v>19229.166899999997</v>
      </c>
      <c r="AB616" s="118">
        <f t="shared" si="164"/>
        <v>19229.166899999997</v>
      </c>
    </row>
    <row r="617" spans="1:28" x14ac:dyDescent="0.25">
      <c r="A617" s="193" t="s">
        <v>278</v>
      </c>
      <c r="B617" s="51" t="s">
        <v>12</v>
      </c>
      <c r="C617" s="51" t="s">
        <v>26</v>
      </c>
      <c r="D617" s="51" t="s">
        <v>242</v>
      </c>
      <c r="E617" s="51" t="s">
        <v>267</v>
      </c>
      <c r="F617" s="52">
        <v>0</v>
      </c>
      <c r="G617" s="53">
        <v>0</v>
      </c>
      <c r="H617" s="52">
        <v>1</v>
      </c>
      <c r="I617" s="53">
        <v>6883.72</v>
      </c>
      <c r="J617" s="121">
        <v>4060431011</v>
      </c>
      <c r="K617" s="52">
        <f t="shared" si="151"/>
        <v>0</v>
      </c>
      <c r="L617" s="52">
        <f t="shared" si="153"/>
        <v>0</v>
      </c>
      <c r="M617" s="52">
        <f t="shared" si="154"/>
        <v>5</v>
      </c>
      <c r="N617" s="52">
        <f t="shared" si="152"/>
        <v>0</v>
      </c>
      <c r="O617" s="52">
        <f t="shared" si="155"/>
        <v>5</v>
      </c>
      <c r="P617" s="52">
        <f t="shared" si="156"/>
        <v>0</v>
      </c>
      <c r="Q617" s="52">
        <f t="shared" si="157"/>
        <v>0</v>
      </c>
      <c r="R617" s="52">
        <f t="shared" si="158"/>
        <v>0</v>
      </c>
      <c r="S617" s="52" t="str">
        <f t="shared" si="159"/>
        <v xml:space="preserve"> </v>
      </c>
      <c r="T617" s="52">
        <v>0</v>
      </c>
      <c r="U617" s="53">
        <v>0</v>
      </c>
      <c r="V617" s="53">
        <v>4601.2248</v>
      </c>
      <c r="W617" s="176" t="str">
        <f t="shared" si="160"/>
        <v/>
      </c>
      <c r="X617" s="118">
        <f t="shared" si="161"/>
        <v>-4601.2248</v>
      </c>
      <c r="Y617" s="194" t="str">
        <f>IF(I617&gt;(H617*V617),"SIM","NÃO")</f>
        <v>SIM</v>
      </c>
      <c r="Z617" s="118">
        <f t="shared" si="162"/>
        <v>-4601.2248</v>
      </c>
      <c r="AA617" s="118">
        <f t="shared" si="163"/>
        <v>-4601.2248</v>
      </c>
      <c r="AB617" s="118">
        <f t="shared" si="164"/>
        <v>-4601.2248</v>
      </c>
    </row>
    <row r="618" spans="1:28" x14ac:dyDescent="0.25">
      <c r="A618" s="193" t="s">
        <v>278</v>
      </c>
      <c r="B618" s="51" t="s">
        <v>12</v>
      </c>
      <c r="C618" s="51" t="s">
        <v>26</v>
      </c>
      <c r="D618" s="51" t="s">
        <v>242</v>
      </c>
      <c r="E618" s="51" t="s">
        <v>266</v>
      </c>
      <c r="F618" s="52">
        <v>0</v>
      </c>
      <c r="G618" s="53">
        <v>0</v>
      </c>
      <c r="H618" s="52">
        <v>2</v>
      </c>
      <c r="I618" s="53">
        <v>8533.68</v>
      </c>
      <c r="J618" s="121">
        <v>4060431011</v>
      </c>
      <c r="K618" s="52">
        <f t="shared" si="151"/>
        <v>0</v>
      </c>
      <c r="L618" s="52">
        <f t="shared" si="153"/>
        <v>0</v>
      </c>
      <c r="M618" s="52">
        <f t="shared" si="154"/>
        <v>5</v>
      </c>
      <c r="N618" s="52">
        <f t="shared" si="152"/>
        <v>0</v>
      </c>
      <c r="O618" s="52">
        <f t="shared" si="155"/>
        <v>5</v>
      </c>
      <c r="P618" s="52">
        <f t="shared" si="156"/>
        <v>0</v>
      </c>
      <c r="Q618" s="52">
        <f t="shared" si="157"/>
        <v>0</v>
      </c>
      <c r="R618" s="52">
        <f t="shared" si="158"/>
        <v>0</v>
      </c>
      <c r="S618" s="52" t="str">
        <f t="shared" si="159"/>
        <v xml:space="preserve"> </v>
      </c>
      <c r="T618" s="52">
        <v>0</v>
      </c>
      <c r="U618" s="53">
        <v>0</v>
      </c>
      <c r="V618" s="53">
        <v>4273.1481999999996</v>
      </c>
      <c r="W618" s="176" t="str">
        <f t="shared" si="160"/>
        <v/>
      </c>
      <c r="X618" s="118">
        <f t="shared" si="161"/>
        <v>-8546.2963999999993</v>
      </c>
      <c r="Y618" s="194" t="str">
        <f>IF(I618&gt;(H618*V618),"SIM","NÃO")</f>
        <v>NÃO</v>
      </c>
      <c r="Z618" s="118">
        <f t="shared" si="162"/>
        <v>-8533.68</v>
      </c>
      <c r="AA618" s="118">
        <f t="shared" si="163"/>
        <v>-8546.2963999999993</v>
      </c>
      <c r="AB618" s="118">
        <f t="shared" si="164"/>
        <v>-8533.68</v>
      </c>
    </row>
    <row r="619" spans="1:28" x14ac:dyDescent="0.25">
      <c r="A619" s="193" t="s">
        <v>278</v>
      </c>
      <c r="B619" s="51" t="s">
        <v>12</v>
      </c>
      <c r="C619" s="51" t="s">
        <v>26</v>
      </c>
      <c r="D619" s="51" t="s">
        <v>242</v>
      </c>
      <c r="E619" s="51" t="s">
        <v>268</v>
      </c>
      <c r="F619" s="52">
        <v>4.5</v>
      </c>
      <c r="G619" s="53">
        <v>20534.617200000001</v>
      </c>
      <c r="H619" s="52">
        <v>0</v>
      </c>
      <c r="I619" s="53">
        <v>0</v>
      </c>
      <c r="J619" s="121">
        <v>4060431011</v>
      </c>
      <c r="K619" s="52">
        <f t="shared" si="151"/>
        <v>0</v>
      </c>
      <c r="L619" s="52">
        <f t="shared" si="153"/>
        <v>0</v>
      </c>
      <c r="M619" s="52">
        <f t="shared" si="154"/>
        <v>5</v>
      </c>
      <c r="N619" s="52">
        <f t="shared" si="152"/>
        <v>0</v>
      </c>
      <c r="O619" s="52">
        <f t="shared" si="155"/>
        <v>5</v>
      </c>
      <c r="P619" s="52">
        <f t="shared" si="156"/>
        <v>0</v>
      </c>
      <c r="Q619" s="52">
        <f t="shared" si="157"/>
        <v>0</v>
      </c>
      <c r="R619" s="52">
        <f t="shared" si="158"/>
        <v>0</v>
      </c>
      <c r="S619" s="52" t="str">
        <f t="shared" si="159"/>
        <v xml:space="preserve"> </v>
      </c>
      <c r="T619" s="52">
        <v>5</v>
      </c>
      <c r="U619" s="53">
        <v>22816.241399999999</v>
      </c>
      <c r="V619" s="53">
        <v>4563.2483000000002</v>
      </c>
      <c r="W619" s="176" t="str">
        <f t="shared" si="160"/>
        <v>NÃO</v>
      </c>
      <c r="X619" s="118">
        <f t="shared" si="161"/>
        <v>20534.61735</v>
      </c>
      <c r="Y619" s="194"/>
      <c r="Z619" s="118">
        <f t="shared" si="162"/>
        <v>20534.61735</v>
      </c>
      <c r="AA619" s="118">
        <f t="shared" si="163"/>
        <v>20534.61735</v>
      </c>
      <c r="AB619" s="118">
        <f t="shared" si="164"/>
        <v>20534.61735</v>
      </c>
    </row>
    <row r="620" spans="1:28" x14ac:dyDescent="0.25">
      <c r="A620" s="193" t="s">
        <v>278</v>
      </c>
      <c r="B620" s="51" t="s">
        <v>12</v>
      </c>
      <c r="C620" s="51" t="s">
        <v>26</v>
      </c>
      <c r="D620" s="51" t="s">
        <v>243</v>
      </c>
      <c r="E620" s="51" t="s">
        <v>250</v>
      </c>
      <c r="F620" s="52">
        <v>0</v>
      </c>
      <c r="G620" s="53">
        <v>0</v>
      </c>
      <c r="H620" s="52">
        <v>1</v>
      </c>
      <c r="I620" s="53">
        <v>2681.31</v>
      </c>
      <c r="J620" s="121">
        <v>4060431012</v>
      </c>
      <c r="K620" s="52">
        <f t="shared" si="151"/>
        <v>0</v>
      </c>
      <c r="L620" s="52">
        <f t="shared" si="153"/>
        <v>0</v>
      </c>
      <c r="M620" s="52">
        <f t="shared" si="154"/>
        <v>7.5</v>
      </c>
      <c r="N620" s="52">
        <f t="shared" si="152"/>
        <v>0</v>
      </c>
      <c r="O620" s="52">
        <f t="shared" si="155"/>
        <v>7.5</v>
      </c>
      <c r="P620" s="52">
        <f t="shared" si="156"/>
        <v>0</v>
      </c>
      <c r="Q620" s="52">
        <f t="shared" si="157"/>
        <v>0</v>
      </c>
      <c r="R620" s="52">
        <f t="shared" si="158"/>
        <v>0</v>
      </c>
      <c r="S620" s="52" t="str">
        <f t="shared" si="159"/>
        <v xml:space="preserve"> </v>
      </c>
      <c r="T620" s="52">
        <v>0</v>
      </c>
      <c r="U620" s="53">
        <v>0</v>
      </c>
      <c r="V620" s="53">
        <v>4814.8932000000004</v>
      </c>
      <c r="W620" s="176" t="str">
        <f t="shared" si="160"/>
        <v/>
      </c>
      <c r="X620" s="118">
        <f t="shared" si="161"/>
        <v>-4814.8932000000004</v>
      </c>
      <c r="Y620" s="194" t="str">
        <f>IF(I620&gt;(H620*V620),"SIM","NÃO")</f>
        <v>NÃO</v>
      </c>
      <c r="Z620" s="118">
        <f t="shared" si="162"/>
        <v>-2681.31</v>
      </c>
      <c r="AA620" s="118">
        <f t="shared" si="163"/>
        <v>-4814.8932000000004</v>
      </c>
      <c r="AB620" s="118">
        <f t="shared" si="164"/>
        <v>-2681.31</v>
      </c>
    </row>
    <row r="621" spans="1:28" x14ac:dyDescent="0.25">
      <c r="A621" s="193" t="s">
        <v>278</v>
      </c>
      <c r="B621" s="51" t="s">
        <v>12</v>
      </c>
      <c r="C621" s="51" t="s">
        <v>26</v>
      </c>
      <c r="D621" s="51" t="s">
        <v>243</v>
      </c>
      <c r="E621" s="51" t="s">
        <v>265</v>
      </c>
      <c r="F621" s="52">
        <v>6.4999999999999991</v>
      </c>
      <c r="G621" s="53">
        <v>27775.463400000001</v>
      </c>
      <c r="H621" s="52">
        <v>0</v>
      </c>
      <c r="I621" s="53">
        <v>0</v>
      </c>
      <c r="J621" s="121">
        <v>4060431012</v>
      </c>
      <c r="K621" s="52">
        <f t="shared" si="151"/>
        <v>0</v>
      </c>
      <c r="L621" s="52">
        <f t="shared" si="153"/>
        <v>0</v>
      </c>
      <c r="M621" s="52">
        <f t="shared" si="154"/>
        <v>7.5</v>
      </c>
      <c r="N621" s="52">
        <f t="shared" si="152"/>
        <v>0</v>
      </c>
      <c r="O621" s="52">
        <f t="shared" si="155"/>
        <v>7.5</v>
      </c>
      <c r="P621" s="52">
        <f t="shared" si="156"/>
        <v>0</v>
      </c>
      <c r="Q621" s="52">
        <f t="shared" si="157"/>
        <v>0</v>
      </c>
      <c r="R621" s="52">
        <f t="shared" si="158"/>
        <v>0</v>
      </c>
      <c r="S621" s="52" t="str">
        <f t="shared" si="159"/>
        <v xml:space="preserve"> </v>
      </c>
      <c r="T621" s="52">
        <v>7.5</v>
      </c>
      <c r="U621" s="53">
        <v>32048.611199999999</v>
      </c>
      <c r="V621" s="53">
        <v>4273.1481999999996</v>
      </c>
      <c r="W621" s="176" t="str">
        <f t="shared" si="160"/>
        <v>NÃO</v>
      </c>
      <c r="X621" s="118">
        <f t="shared" si="161"/>
        <v>27775.463299999992</v>
      </c>
      <c r="Y621" s="194"/>
      <c r="Z621" s="118">
        <f t="shared" si="162"/>
        <v>27775.463299999992</v>
      </c>
      <c r="AA621" s="118">
        <f t="shared" si="163"/>
        <v>27775.463299999992</v>
      </c>
      <c r="AB621" s="118">
        <f t="shared" si="164"/>
        <v>27775.463299999992</v>
      </c>
    </row>
    <row r="622" spans="1:28" x14ac:dyDescent="0.25">
      <c r="A622" s="193" t="s">
        <v>278</v>
      </c>
      <c r="B622" s="51" t="s">
        <v>12</v>
      </c>
      <c r="C622" s="51" t="s">
        <v>26</v>
      </c>
      <c r="D622" s="51" t="s">
        <v>243</v>
      </c>
      <c r="E622" s="51" t="s">
        <v>268</v>
      </c>
      <c r="F622" s="52">
        <v>0</v>
      </c>
      <c r="G622" s="53">
        <v>0</v>
      </c>
      <c r="H622" s="52">
        <v>1</v>
      </c>
      <c r="I622" s="53">
        <v>8128.28</v>
      </c>
      <c r="J622" s="121">
        <v>4060431012</v>
      </c>
      <c r="K622" s="52">
        <f t="shared" si="151"/>
        <v>0</v>
      </c>
      <c r="L622" s="52">
        <f t="shared" si="153"/>
        <v>0</v>
      </c>
      <c r="M622" s="52">
        <f t="shared" si="154"/>
        <v>7.5</v>
      </c>
      <c r="N622" s="52">
        <f t="shared" si="152"/>
        <v>0</v>
      </c>
      <c r="O622" s="52">
        <f t="shared" si="155"/>
        <v>7.5</v>
      </c>
      <c r="P622" s="52">
        <f t="shared" si="156"/>
        <v>0</v>
      </c>
      <c r="Q622" s="52">
        <f t="shared" si="157"/>
        <v>0</v>
      </c>
      <c r="R622" s="52">
        <f t="shared" si="158"/>
        <v>0</v>
      </c>
      <c r="S622" s="52" t="str">
        <f t="shared" si="159"/>
        <v xml:space="preserve"> </v>
      </c>
      <c r="T622" s="52">
        <v>0</v>
      </c>
      <c r="U622" s="53">
        <v>0</v>
      </c>
      <c r="V622" s="53">
        <v>4563.2483000000002</v>
      </c>
      <c r="W622" s="176" t="str">
        <f t="shared" si="160"/>
        <v/>
      </c>
      <c r="X622" s="118">
        <f t="shared" si="161"/>
        <v>-4563.2483000000002</v>
      </c>
      <c r="Y622" s="194" t="str">
        <f>IF(I622&gt;(H622*V622),"SIM","NÃO")</f>
        <v>SIM</v>
      </c>
      <c r="Z622" s="118">
        <f t="shared" si="162"/>
        <v>-4563.2483000000002</v>
      </c>
      <c r="AA622" s="118">
        <f t="shared" si="163"/>
        <v>-4563.2483000000002</v>
      </c>
      <c r="AB622" s="118">
        <f t="shared" si="164"/>
        <v>-4563.2483000000002</v>
      </c>
    </row>
    <row r="623" spans="1:28" x14ac:dyDescent="0.25">
      <c r="A623" s="193" t="s">
        <v>278</v>
      </c>
      <c r="B623" s="51" t="s">
        <v>48</v>
      </c>
      <c r="C623" s="51" t="s">
        <v>48</v>
      </c>
      <c r="D623" s="51" t="s">
        <v>183</v>
      </c>
      <c r="E623" s="51" t="s">
        <v>251</v>
      </c>
      <c r="F623" s="52">
        <v>7.9999999999999991</v>
      </c>
      <c r="G623" s="53">
        <v>38525.896800000002</v>
      </c>
      <c r="H623" s="52">
        <v>1</v>
      </c>
      <c r="I623" s="53">
        <v>7350.92</v>
      </c>
      <c r="J623" s="121">
        <v>4060431013</v>
      </c>
      <c r="K623" s="52">
        <f t="shared" si="151"/>
        <v>1</v>
      </c>
      <c r="L623" s="52">
        <f t="shared" si="153"/>
        <v>9.5</v>
      </c>
      <c r="M623" s="52">
        <f t="shared" si="154"/>
        <v>9.5</v>
      </c>
      <c r="N623" s="52">
        <f t="shared" si="152"/>
        <v>1</v>
      </c>
      <c r="O623" s="52">
        <f t="shared" si="155"/>
        <v>9.5</v>
      </c>
      <c r="P623" s="52">
        <f t="shared" si="156"/>
        <v>1</v>
      </c>
      <c r="Q623" s="52">
        <f t="shared" si="157"/>
        <v>10</v>
      </c>
      <c r="R623" s="52">
        <f t="shared" si="158"/>
        <v>0</v>
      </c>
      <c r="S623" s="52" t="str">
        <f t="shared" si="159"/>
        <v>não</v>
      </c>
      <c r="T623" s="52">
        <v>9.5</v>
      </c>
      <c r="U623" s="53">
        <v>45749.5026</v>
      </c>
      <c r="V623" s="53">
        <v>4815.7371000000003</v>
      </c>
      <c r="W623" s="176" t="str">
        <f t="shared" si="160"/>
        <v>NÃO</v>
      </c>
      <c r="X623" s="118">
        <f t="shared" si="161"/>
        <v>33710.159699999997</v>
      </c>
      <c r="Y623" s="194" t="str">
        <f>IF(I623&gt;(H623*V623),"SIM","NÃO")</f>
        <v>SIM</v>
      </c>
      <c r="Z623" s="118">
        <f t="shared" si="162"/>
        <v>33710.159699999997</v>
      </c>
      <c r="AA623" s="118">
        <f t="shared" si="163"/>
        <v>33710.159699999997</v>
      </c>
      <c r="AB623" s="118">
        <f t="shared" si="164"/>
        <v>33710.159699999997</v>
      </c>
    </row>
    <row r="624" spans="1:28" ht="30" x14ac:dyDescent="0.25">
      <c r="A624" s="193" t="s">
        <v>278</v>
      </c>
      <c r="B624" s="51" t="s">
        <v>48</v>
      </c>
      <c r="C624" s="51" t="s">
        <v>48</v>
      </c>
      <c r="D624" s="51" t="s">
        <v>184</v>
      </c>
      <c r="E624" s="51" t="s">
        <v>250</v>
      </c>
      <c r="F624" s="52">
        <v>10.5</v>
      </c>
      <c r="G624" s="53">
        <v>50556.378599999996</v>
      </c>
      <c r="H624" s="52">
        <v>11</v>
      </c>
      <c r="I624" s="53">
        <v>52563.41</v>
      </c>
      <c r="J624" s="121">
        <v>4060431014</v>
      </c>
      <c r="K624" s="52">
        <f t="shared" si="151"/>
        <v>11</v>
      </c>
      <c r="L624" s="52">
        <f t="shared" si="153"/>
        <v>12</v>
      </c>
      <c r="M624" s="52">
        <f t="shared" si="154"/>
        <v>12</v>
      </c>
      <c r="N624" s="52">
        <f t="shared" si="152"/>
        <v>11</v>
      </c>
      <c r="O624" s="52">
        <f t="shared" si="155"/>
        <v>12</v>
      </c>
      <c r="P624" s="52">
        <f t="shared" si="156"/>
        <v>11</v>
      </c>
      <c r="Q624" s="52">
        <f t="shared" si="157"/>
        <v>12</v>
      </c>
      <c r="R624" s="52">
        <f t="shared" si="158"/>
        <v>0</v>
      </c>
      <c r="S624" s="52" t="str">
        <f t="shared" si="159"/>
        <v>não</v>
      </c>
      <c r="T624" s="52">
        <v>12</v>
      </c>
      <c r="U624" s="53">
        <v>57778.718399999998</v>
      </c>
      <c r="V624" s="53">
        <v>4814.8932000000004</v>
      </c>
      <c r="W624" s="176" t="str">
        <f t="shared" si="160"/>
        <v>NÃO</v>
      </c>
      <c r="X624" s="118">
        <f t="shared" si="161"/>
        <v>-2407.4466000000002</v>
      </c>
      <c r="Y624" s="194" t="str">
        <f>IF(I624&gt;(H624*V624),"SIM","NÃO")</f>
        <v>NÃO</v>
      </c>
      <c r="Z624" s="118">
        <f t="shared" si="162"/>
        <v>-2389.2459090909092</v>
      </c>
      <c r="AA624" s="118">
        <f t="shared" si="163"/>
        <v>-2407.4466000000002</v>
      </c>
      <c r="AB624" s="118">
        <f t="shared" si="164"/>
        <v>-2389.2459090909092</v>
      </c>
    </row>
    <row r="625" spans="1:28" x14ac:dyDescent="0.25">
      <c r="A625" s="193" t="s">
        <v>278</v>
      </c>
      <c r="B625" s="51" t="s">
        <v>48</v>
      </c>
      <c r="C625" s="51" t="s">
        <v>48</v>
      </c>
      <c r="D625" s="51" t="s">
        <v>185</v>
      </c>
      <c r="E625" s="51" t="s">
        <v>250</v>
      </c>
      <c r="F625" s="52">
        <v>0</v>
      </c>
      <c r="G625" s="53">
        <v>0</v>
      </c>
      <c r="H625" s="52">
        <v>2</v>
      </c>
      <c r="I625" s="53">
        <v>8624.02</v>
      </c>
      <c r="J625" s="121">
        <v>4060431015</v>
      </c>
      <c r="K625" s="52">
        <f t="shared" si="151"/>
        <v>0</v>
      </c>
      <c r="L625" s="52">
        <f t="shared" si="153"/>
        <v>0</v>
      </c>
      <c r="M625" s="52">
        <f t="shared" si="154"/>
        <v>9.5</v>
      </c>
      <c r="N625" s="52">
        <f t="shared" si="152"/>
        <v>0</v>
      </c>
      <c r="O625" s="52">
        <f t="shared" si="155"/>
        <v>9.5</v>
      </c>
      <c r="P625" s="52">
        <f t="shared" si="156"/>
        <v>0</v>
      </c>
      <c r="Q625" s="52">
        <f t="shared" si="157"/>
        <v>0</v>
      </c>
      <c r="R625" s="52">
        <f t="shared" si="158"/>
        <v>0</v>
      </c>
      <c r="S625" s="52" t="str">
        <f t="shared" si="159"/>
        <v xml:space="preserve"> </v>
      </c>
      <c r="T625" s="52">
        <v>0</v>
      </c>
      <c r="U625" s="53">
        <v>0</v>
      </c>
      <c r="V625" s="53">
        <v>4814.8932000000004</v>
      </c>
      <c r="W625" s="176" t="str">
        <f t="shared" si="160"/>
        <v/>
      </c>
      <c r="X625" s="118">
        <f t="shared" si="161"/>
        <v>-9629.7864000000009</v>
      </c>
      <c r="Y625" s="194" t="str">
        <f>IF(I625&gt;(H625*V625),"SIM","NÃO")</f>
        <v>NÃO</v>
      </c>
      <c r="Z625" s="118">
        <f t="shared" si="162"/>
        <v>-8624.02</v>
      </c>
      <c r="AA625" s="118">
        <f t="shared" si="163"/>
        <v>-9629.7864000000009</v>
      </c>
      <c r="AB625" s="118">
        <f t="shared" si="164"/>
        <v>-8624.02</v>
      </c>
    </row>
    <row r="626" spans="1:28" x14ac:dyDescent="0.25">
      <c r="A626" s="193" t="s">
        <v>278</v>
      </c>
      <c r="B626" s="51" t="s">
        <v>48</v>
      </c>
      <c r="C626" s="51" t="s">
        <v>48</v>
      </c>
      <c r="D626" s="51" t="s">
        <v>185</v>
      </c>
      <c r="E626" s="51" t="s">
        <v>251</v>
      </c>
      <c r="F626" s="52">
        <v>7.9999999999999991</v>
      </c>
      <c r="G626" s="53">
        <v>38525.896800000002</v>
      </c>
      <c r="H626" s="52">
        <v>0</v>
      </c>
      <c r="I626" s="53">
        <v>0</v>
      </c>
      <c r="J626" s="121">
        <v>4060431015</v>
      </c>
      <c r="K626" s="52">
        <f t="shared" si="151"/>
        <v>0</v>
      </c>
      <c r="L626" s="52">
        <f t="shared" si="153"/>
        <v>0</v>
      </c>
      <c r="M626" s="52">
        <f t="shared" si="154"/>
        <v>9.5</v>
      </c>
      <c r="N626" s="52">
        <f t="shared" si="152"/>
        <v>0</v>
      </c>
      <c r="O626" s="52">
        <f t="shared" si="155"/>
        <v>9.5</v>
      </c>
      <c r="P626" s="52">
        <f t="shared" si="156"/>
        <v>0</v>
      </c>
      <c r="Q626" s="52">
        <f t="shared" si="157"/>
        <v>0</v>
      </c>
      <c r="R626" s="52">
        <f t="shared" si="158"/>
        <v>0</v>
      </c>
      <c r="S626" s="52" t="str">
        <f t="shared" si="159"/>
        <v xml:space="preserve"> </v>
      </c>
      <c r="T626" s="52">
        <v>9.5</v>
      </c>
      <c r="U626" s="53">
        <v>45749.5026</v>
      </c>
      <c r="V626" s="53">
        <v>4815.7371000000003</v>
      </c>
      <c r="W626" s="176" t="str">
        <f t="shared" si="160"/>
        <v>NÃO</v>
      </c>
      <c r="X626" s="118">
        <f t="shared" si="161"/>
        <v>38525.896799999995</v>
      </c>
      <c r="Y626" s="194"/>
      <c r="Z626" s="118">
        <f t="shared" si="162"/>
        <v>38525.896799999995</v>
      </c>
      <c r="AA626" s="118">
        <f t="shared" si="163"/>
        <v>38525.896799999995</v>
      </c>
      <c r="AB626" s="118">
        <f t="shared" si="164"/>
        <v>38525.896799999995</v>
      </c>
    </row>
    <row r="627" spans="1:28" x14ac:dyDescent="0.25">
      <c r="A627" s="193" t="s">
        <v>278</v>
      </c>
      <c r="B627" s="51" t="s">
        <v>48</v>
      </c>
      <c r="C627" s="51" t="s">
        <v>48</v>
      </c>
      <c r="D627" s="51" t="s">
        <v>185</v>
      </c>
      <c r="E627" s="51" t="s">
        <v>268</v>
      </c>
      <c r="F627" s="52">
        <v>0</v>
      </c>
      <c r="G627" s="53">
        <v>0</v>
      </c>
      <c r="H627" s="52">
        <v>1</v>
      </c>
      <c r="I627" s="53">
        <v>7325.55</v>
      </c>
      <c r="J627" s="121">
        <v>4060431015</v>
      </c>
      <c r="K627" s="52">
        <f t="shared" si="151"/>
        <v>0</v>
      </c>
      <c r="L627" s="52">
        <f t="shared" si="153"/>
        <v>0</v>
      </c>
      <c r="M627" s="52">
        <f t="shared" si="154"/>
        <v>9.5</v>
      </c>
      <c r="N627" s="52">
        <f t="shared" si="152"/>
        <v>0</v>
      </c>
      <c r="O627" s="52">
        <f t="shared" si="155"/>
        <v>9.5</v>
      </c>
      <c r="P627" s="52">
        <f t="shared" si="156"/>
        <v>0</v>
      </c>
      <c r="Q627" s="52">
        <f t="shared" si="157"/>
        <v>0</v>
      </c>
      <c r="R627" s="52">
        <f t="shared" si="158"/>
        <v>0</v>
      </c>
      <c r="S627" s="52" t="str">
        <f t="shared" si="159"/>
        <v xml:space="preserve"> </v>
      </c>
      <c r="T627" s="52">
        <v>0</v>
      </c>
      <c r="U627" s="53">
        <v>0</v>
      </c>
      <c r="V627" s="53">
        <v>4563.2483000000002</v>
      </c>
      <c r="W627" s="176" t="str">
        <f t="shared" si="160"/>
        <v/>
      </c>
      <c r="X627" s="118">
        <f t="shared" si="161"/>
        <v>-4563.2483000000002</v>
      </c>
      <c r="Y627" s="194" t="str">
        <f>IF(I627&gt;(H627*V627),"SIM","NÃO")</f>
        <v>SIM</v>
      </c>
      <c r="Z627" s="118">
        <f t="shared" si="162"/>
        <v>-4563.2483000000002</v>
      </c>
      <c r="AA627" s="118">
        <f t="shared" si="163"/>
        <v>-4563.2483000000002</v>
      </c>
      <c r="AB627" s="118">
        <f t="shared" si="164"/>
        <v>-4563.2483000000002</v>
      </c>
    </row>
    <row r="628" spans="1:28" ht="30" x14ac:dyDescent="0.25">
      <c r="A628" s="193" t="s">
        <v>278</v>
      </c>
      <c r="B628" s="51" t="s">
        <v>52</v>
      </c>
      <c r="C628" s="51" t="s">
        <v>15</v>
      </c>
      <c r="D628" s="51" t="s">
        <v>173</v>
      </c>
      <c r="E628" s="51" t="s">
        <v>250</v>
      </c>
      <c r="F628" s="52">
        <v>118.00000000000001</v>
      </c>
      <c r="G628" s="53">
        <v>568157.39760000003</v>
      </c>
      <c r="H628" s="52">
        <v>144</v>
      </c>
      <c r="I628" s="53">
        <v>531449.53</v>
      </c>
      <c r="J628" s="121">
        <v>4060431016</v>
      </c>
      <c r="K628" s="52">
        <f t="shared" si="151"/>
        <v>144</v>
      </c>
      <c r="L628" s="52">
        <f t="shared" si="153"/>
        <v>139</v>
      </c>
      <c r="M628" s="52">
        <f t="shared" si="154"/>
        <v>139</v>
      </c>
      <c r="N628" s="52">
        <f t="shared" si="152"/>
        <v>144</v>
      </c>
      <c r="O628" s="52">
        <f t="shared" si="155"/>
        <v>139</v>
      </c>
      <c r="P628" s="52">
        <f t="shared" si="156"/>
        <v>144</v>
      </c>
      <c r="Q628" s="52">
        <f t="shared" si="157"/>
        <v>139</v>
      </c>
      <c r="R628" s="52">
        <f t="shared" si="158"/>
        <v>0</v>
      </c>
      <c r="S628" s="52" t="str">
        <f t="shared" si="159"/>
        <v>não</v>
      </c>
      <c r="T628" s="52">
        <v>139</v>
      </c>
      <c r="U628" s="53">
        <v>669270.15480000002</v>
      </c>
      <c r="V628" s="53">
        <v>4814.8932000000004</v>
      </c>
      <c r="W628" s="176" t="str">
        <f t="shared" si="160"/>
        <v>SIM</v>
      </c>
      <c r="X628" s="118">
        <f t="shared" si="161"/>
        <v>-101112.75719999993</v>
      </c>
      <c r="Y628" s="194" t="str">
        <f>IF(I628&gt;(H628*V628),"SIM","NÃO")</f>
        <v>NÃO</v>
      </c>
      <c r="Z628" s="118">
        <f t="shared" si="162"/>
        <v>-77503.056458333289</v>
      </c>
      <c r="AA628" s="118">
        <f t="shared" si="163"/>
        <v>-125187.22319999995</v>
      </c>
      <c r="AB628" s="118">
        <f t="shared" si="164"/>
        <v>-95956.165138888842</v>
      </c>
    </row>
    <row r="629" spans="1:28" ht="30" x14ac:dyDescent="0.25">
      <c r="A629" s="193" t="s">
        <v>278</v>
      </c>
      <c r="B629" s="51" t="s">
        <v>52</v>
      </c>
      <c r="C629" s="51" t="s">
        <v>15</v>
      </c>
      <c r="D629" s="51" t="s">
        <v>173</v>
      </c>
      <c r="E629" s="51" t="s">
        <v>253</v>
      </c>
      <c r="F629" s="52">
        <v>0</v>
      </c>
      <c r="G629" s="53">
        <v>0</v>
      </c>
      <c r="H629" s="52">
        <v>1</v>
      </c>
      <c r="I629" s="53">
        <v>3877.19</v>
      </c>
      <c r="J629" s="121">
        <v>4060431016</v>
      </c>
      <c r="K629" s="52">
        <f t="shared" si="151"/>
        <v>0</v>
      </c>
      <c r="L629" s="52">
        <f t="shared" si="153"/>
        <v>0</v>
      </c>
      <c r="M629" s="52">
        <f t="shared" si="154"/>
        <v>139</v>
      </c>
      <c r="N629" s="52">
        <f t="shared" si="152"/>
        <v>144</v>
      </c>
      <c r="O629" s="52">
        <f t="shared" si="155"/>
        <v>0</v>
      </c>
      <c r="P629" s="52">
        <f t="shared" si="156"/>
        <v>0</v>
      </c>
      <c r="Q629" s="52">
        <f t="shared" si="157"/>
        <v>0</v>
      </c>
      <c r="R629" s="52">
        <f t="shared" si="158"/>
        <v>0</v>
      </c>
      <c r="S629" s="52" t="str">
        <f t="shared" si="159"/>
        <v xml:space="preserve"> </v>
      </c>
      <c r="T629" s="52">
        <v>0</v>
      </c>
      <c r="U629" s="53">
        <v>0</v>
      </c>
      <c r="V629" s="53">
        <v>4835.6809999999996</v>
      </c>
      <c r="W629" s="176" t="str">
        <f t="shared" si="160"/>
        <v/>
      </c>
      <c r="X629" s="118">
        <f t="shared" si="161"/>
        <v>-4835.6809999999996</v>
      </c>
      <c r="Y629" s="194" t="str">
        <f>IF(I629&gt;(H629*V629),"SIM","NÃO")</f>
        <v>NÃO</v>
      </c>
      <c r="Z629" s="118">
        <f t="shared" si="162"/>
        <v>-3877.19</v>
      </c>
      <c r="AA629" s="118">
        <f t="shared" si="163"/>
        <v>-4835.6809999999996</v>
      </c>
      <c r="AB629" s="118">
        <f t="shared" si="164"/>
        <v>-3877.19</v>
      </c>
    </row>
    <row r="630" spans="1:28" x14ac:dyDescent="0.25">
      <c r="A630" s="193" t="s">
        <v>278</v>
      </c>
      <c r="B630" s="51" t="s">
        <v>52</v>
      </c>
      <c r="C630" s="51" t="s">
        <v>15</v>
      </c>
      <c r="D630" s="51" t="s">
        <v>174</v>
      </c>
      <c r="E630" s="51" t="s">
        <v>250</v>
      </c>
      <c r="F630" s="52">
        <v>23.5</v>
      </c>
      <c r="G630" s="53">
        <v>113149.9902</v>
      </c>
      <c r="H630" s="52">
        <v>11</v>
      </c>
      <c r="I630" s="53">
        <v>47335.43</v>
      </c>
      <c r="J630" s="121">
        <v>4060431017</v>
      </c>
      <c r="K630" s="52">
        <f t="shared" si="151"/>
        <v>11</v>
      </c>
      <c r="L630" s="52">
        <f t="shared" si="153"/>
        <v>28.000000000000004</v>
      </c>
      <c r="M630" s="52">
        <f t="shared" si="154"/>
        <v>28.000000000000004</v>
      </c>
      <c r="N630" s="52">
        <f t="shared" si="152"/>
        <v>11</v>
      </c>
      <c r="O630" s="52">
        <f t="shared" si="155"/>
        <v>28.000000000000004</v>
      </c>
      <c r="P630" s="52">
        <f t="shared" si="156"/>
        <v>11</v>
      </c>
      <c r="Q630" s="52">
        <f t="shared" si="157"/>
        <v>28</v>
      </c>
      <c r="R630" s="52">
        <f t="shared" si="158"/>
        <v>0</v>
      </c>
      <c r="S630" s="52" t="str">
        <f t="shared" si="159"/>
        <v>não</v>
      </c>
      <c r="T630" s="52">
        <v>28.000000000000004</v>
      </c>
      <c r="U630" s="53">
        <v>134817.00959999999</v>
      </c>
      <c r="V630" s="53">
        <v>4814.8932000000004</v>
      </c>
      <c r="W630" s="176" t="str">
        <f t="shared" si="160"/>
        <v>NÃO</v>
      </c>
      <c r="X630" s="118">
        <f t="shared" si="161"/>
        <v>60186.165000000008</v>
      </c>
      <c r="Y630" s="194" t="str">
        <f>IF(I630&gt;(H630*V630),"SIM","NÃO")</f>
        <v>NÃO</v>
      </c>
      <c r="Z630" s="118">
        <f t="shared" si="162"/>
        <v>60186.165000000008</v>
      </c>
      <c r="AA630" s="118">
        <f t="shared" si="163"/>
        <v>60186.165000000008</v>
      </c>
      <c r="AB630" s="118">
        <f t="shared" si="164"/>
        <v>60186.165000000008</v>
      </c>
    </row>
    <row r="631" spans="1:28" x14ac:dyDescent="0.25">
      <c r="A631" s="193" t="s">
        <v>278</v>
      </c>
      <c r="B631" s="51" t="s">
        <v>52</v>
      </c>
      <c r="C631" s="51" t="s">
        <v>15</v>
      </c>
      <c r="D631" s="51" t="s">
        <v>175</v>
      </c>
      <c r="E631" s="51" t="s">
        <v>250</v>
      </c>
      <c r="F631" s="52">
        <v>28.5</v>
      </c>
      <c r="G631" s="53">
        <v>137224.45619999999</v>
      </c>
      <c r="H631" s="52">
        <v>11</v>
      </c>
      <c r="I631" s="53">
        <v>46536.37</v>
      </c>
      <c r="J631" s="121">
        <v>4060431018</v>
      </c>
      <c r="K631" s="52">
        <f t="shared" si="151"/>
        <v>11</v>
      </c>
      <c r="L631" s="52">
        <f t="shared" si="153"/>
        <v>33.5</v>
      </c>
      <c r="M631" s="52">
        <f t="shared" si="154"/>
        <v>33.5</v>
      </c>
      <c r="N631" s="52">
        <f t="shared" si="152"/>
        <v>11</v>
      </c>
      <c r="O631" s="52">
        <f t="shared" si="155"/>
        <v>33.5</v>
      </c>
      <c r="P631" s="52">
        <f t="shared" si="156"/>
        <v>11</v>
      </c>
      <c r="Q631" s="52">
        <f t="shared" si="157"/>
        <v>34</v>
      </c>
      <c r="R631" s="52">
        <f t="shared" si="158"/>
        <v>0</v>
      </c>
      <c r="S631" s="52" t="str">
        <f t="shared" si="159"/>
        <v>não</v>
      </c>
      <c r="T631" s="52">
        <v>33.5</v>
      </c>
      <c r="U631" s="53">
        <v>161298.9222</v>
      </c>
      <c r="V631" s="53">
        <v>4814.8932000000004</v>
      </c>
      <c r="W631" s="176" t="str">
        <f t="shared" si="160"/>
        <v>NÃO</v>
      </c>
      <c r="X631" s="118">
        <f t="shared" si="161"/>
        <v>84260.631000000008</v>
      </c>
      <c r="Y631" s="194" t="str">
        <f>IF(I631&gt;(H631*V631),"SIM","NÃO")</f>
        <v>NÃO</v>
      </c>
      <c r="Z631" s="118">
        <f t="shared" si="162"/>
        <v>84260.631000000008</v>
      </c>
      <c r="AA631" s="118">
        <f t="shared" si="163"/>
        <v>84260.631000000008</v>
      </c>
      <c r="AB631" s="118">
        <f t="shared" si="164"/>
        <v>84260.631000000008</v>
      </c>
    </row>
    <row r="632" spans="1:28" x14ac:dyDescent="0.25">
      <c r="A632" s="193" t="s">
        <v>278</v>
      </c>
      <c r="B632" s="51" t="s">
        <v>52</v>
      </c>
      <c r="C632" s="51" t="s">
        <v>65</v>
      </c>
      <c r="D632" s="51" t="s">
        <v>181</v>
      </c>
      <c r="E632" s="51" t="s">
        <v>250</v>
      </c>
      <c r="F632" s="52">
        <v>6</v>
      </c>
      <c r="G632" s="53">
        <v>28889.359199999999</v>
      </c>
      <c r="H632" s="52">
        <v>0</v>
      </c>
      <c r="I632" s="53">
        <v>0</v>
      </c>
      <c r="J632" s="121">
        <v>4060431019</v>
      </c>
      <c r="K632" s="52">
        <f t="shared" si="151"/>
        <v>0</v>
      </c>
      <c r="L632" s="52">
        <f t="shared" si="153"/>
        <v>0</v>
      </c>
      <c r="M632" s="52">
        <f t="shared" si="154"/>
        <v>7.5</v>
      </c>
      <c r="N632" s="52">
        <f t="shared" si="152"/>
        <v>0</v>
      </c>
      <c r="O632" s="52">
        <f t="shared" si="155"/>
        <v>7.5</v>
      </c>
      <c r="P632" s="52">
        <f t="shared" si="156"/>
        <v>0</v>
      </c>
      <c r="Q632" s="52">
        <f t="shared" si="157"/>
        <v>0</v>
      </c>
      <c r="R632" s="52">
        <f t="shared" si="158"/>
        <v>0</v>
      </c>
      <c r="S632" s="52" t="str">
        <f t="shared" si="159"/>
        <v xml:space="preserve"> </v>
      </c>
      <c r="T632" s="52">
        <v>7.5</v>
      </c>
      <c r="U632" s="53">
        <v>36111.699000000001</v>
      </c>
      <c r="V632" s="53">
        <v>4814.8932000000004</v>
      </c>
      <c r="W632" s="176" t="str">
        <f t="shared" si="160"/>
        <v>NÃO</v>
      </c>
      <c r="X632" s="118">
        <f t="shared" si="161"/>
        <v>28889.359200000003</v>
      </c>
      <c r="Y632" s="194"/>
      <c r="Z632" s="118">
        <f t="shared" si="162"/>
        <v>28889.359200000003</v>
      </c>
      <c r="AA632" s="118">
        <f t="shared" si="163"/>
        <v>28889.359200000003</v>
      </c>
      <c r="AB632" s="118">
        <f t="shared" si="164"/>
        <v>28889.359200000003</v>
      </c>
    </row>
    <row r="633" spans="1:28" x14ac:dyDescent="0.25">
      <c r="A633" s="193" t="s">
        <v>278</v>
      </c>
      <c r="B633" s="51" t="s">
        <v>52</v>
      </c>
      <c r="C633" s="51" t="s">
        <v>15</v>
      </c>
      <c r="D633" s="51" t="s">
        <v>176</v>
      </c>
      <c r="E633" s="51" t="s">
        <v>250</v>
      </c>
      <c r="F633" s="52">
        <v>3.9999999999999996</v>
      </c>
      <c r="G633" s="53">
        <v>19259.572800000002</v>
      </c>
      <c r="H633" s="52">
        <v>3</v>
      </c>
      <c r="I633" s="53">
        <v>8219.7900000000009</v>
      </c>
      <c r="J633" s="121">
        <v>4060431020</v>
      </c>
      <c r="K633" s="52">
        <f t="shared" si="151"/>
        <v>3</v>
      </c>
      <c r="L633" s="52">
        <f t="shared" si="153"/>
        <v>5</v>
      </c>
      <c r="M633" s="52">
        <f t="shared" si="154"/>
        <v>5</v>
      </c>
      <c r="N633" s="52">
        <f t="shared" si="152"/>
        <v>3</v>
      </c>
      <c r="O633" s="52">
        <f t="shared" si="155"/>
        <v>5</v>
      </c>
      <c r="P633" s="52">
        <f t="shared" si="156"/>
        <v>3</v>
      </c>
      <c r="Q633" s="52">
        <f t="shared" si="157"/>
        <v>5</v>
      </c>
      <c r="R633" s="52">
        <f t="shared" si="158"/>
        <v>0</v>
      </c>
      <c r="S633" s="52" t="str">
        <f t="shared" si="159"/>
        <v>não</v>
      </c>
      <c r="T633" s="52">
        <v>5</v>
      </c>
      <c r="U633" s="53">
        <v>24074.466</v>
      </c>
      <c r="V633" s="53">
        <v>4814.8932000000004</v>
      </c>
      <c r="W633" s="176" t="str">
        <f t="shared" si="160"/>
        <v>NÃO</v>
      </c>
      <c r="X633" s="118">
        <f t="shared" si="161"/>
        <v>4814.8931999999986</v>
      </c>
      <c r="Y633" s="194" t="str">
        <f t="shared" ref="Y633:Y642" si="166">IF(I633&gt;(H633*V633),"SIM","NÃO")</f>
        <v>NÃO</v>
      </c>
      <c r="Z633" s="118">
        <f t="shared" si="162"/>
        <v>4814.8931999999986</v>
      </c>
      <c r="AA633" s="118">
        <f t="shared" si="163"/>
        <v>4814.8931999999986</v>
      </c>
      <c r="AB633" s="118">
        <f t="shared" si="164"/>
        <v>4814.8931999999986</v>
      </c>
    </row>
    <row r="634" spans="1:28" x14ac:dyDescent="0.25">
      <c r="A634" s="193" t="s">
        <v>278</v>
      </c>
      <c r="B634" s="51" t="s">
        <v>52</v>
      </c>
      <c r="C634" s="51" t="s">
        <v>15</v>
      </c>
      <c r="D634" s="51" t="s">
        <v>177</v>
      </c>
      <c r="E634" s="51" t="s">
        <v>250</v>
      </c>
      <c r="F634" s="52">
        <v>7.9999999999999991</v>
      </c>
      <c r="G634" s="53">
        <v>38519.145600000003</v>
      </c>
      <c r="H634" s="52">
        <v>5</v>
      </c>
      <c r="I634" s="53">
        <v>23930.78</v>
      </c>
      <c r="J634" s="121">
        <v>4060431021</v>
      </c>
      <c r="K634" s="52">
        <f t="shared" si="151"/>
        <v>5</v>
      </c>
      <c r="L634" s="52">
        <f t="shared" si="153"/>
        <v>9</v>
      </c>
      <c r="M634" s="52">
        <f t="shared" si="154"/>
        <v>9</v>
      </c>
      <c r="N634" s="52">
        <f t="shared" si="152"/>
        <v>5</v>
      </c>
      <c r="O634" s="52">
        <f t="shared" si="155"/>
        <v>9</v>
      </c>
      <c r="P634" s="52">
        <f t="shared" si="156"/>
        <v>5</v>
      </c>
      <c r="Q634" s="52">
        <f t="shared" si="157"/>
        <v>9</v>
      </c>
      <c r="R634" s="52">
        <f t="shared" si="158"/>
        <v>0</v>
      </c>
      <c r="S634" s="52" t="str">
        <f t="shared" si="159"/>
        <v>não</v>
      </c>
      <c r="T634" s="52">
        <v>9</v>
      </c>
      <c r="U634" s="53">
        <v>43334.038800000002</v>
      </c>
      <c r="V634" s="53">
        <v>4814.8932000000004</v>
      </c>
      <c r="W634" s="176" t="str">
        <f t="shared" si="160"/>
        <v>NÃO</v>
      </c>
      <c r="X634" s="118">
        <f t="shared" si="161"/>
        <v>14444.679599999998</v>
      </c>
      <c r="Y634" s="194" t="str">
        <f t="shared" si="166"/>
        <v>NÃO</v>
      </c>
      <c r="Z634" s="118">
        <f t="shared" si="162"/>
        <v>14444.679599999998</v>
      </c>
      <c r="AA634" s="118">
        <f t="shared" si="163"/>
        <v>14444.679599999998</v>
      </c>
      <c r="AB634" s="118">
        <f t="shared" si="164"/>
        <v>14444.679599999998</v>
      </c>
    </row>
    <row r="635" spans="1:28" x14ac:dyDescent="0.25">
      <c r="A635" s="193" t="s">
        <v>278</v>
      </c>
      <c r="B635" s="51" t="s">
        <v>52</v>
      </c>
      <c r="C635" s="51" t="s">
        <v>15</v>
      </c>
      <c r="D635" s="51" t="s">
        <v>178</v>
      </c>
      <c r="E635" s="51" t="s">
        <v>250</v>
      </c>
      <c r="F635" s="52">
        <v>6</v>
      </c>
      <c r="G635" s="53">
        <v>28889.359199999999</v>
      </c>
      <c r="H635" s="52">
        <v>4</v>
      </c>
      <c r="I635" s="53">
        <v>14223.5</v>
      </c>
      <c r="J635" s="121">
        <v>4060431022</v>
      </c>
      <c r="K635" s="52">
        <f t="shared" si="151"/>
        <v>4</v>
      </c>
      <c r="L635" s="52">
        <f t="shared" si="153"/>
        <v>7.0000000000000009</v>
      </c>
      <c r="M635" s="52">
        <f t="shared" si="154"/>
        <v>7.0000000000000009</v>
      </c>
      <c r="N635" s="52">
        <f t="shared" si="152"/>
        <v>4</v>
      </c>
      <c r="O635" s="52">
        <f t="shared" si="155"/>
        <v>7.0000000000000009</v>
      </c>
      <c r="P635" s="52">
        <f t="shared" si="156"/>
        <v>4</v>
      </c>
      <c r="Q635" s="52">
        <f t="shared" si="157"/>
        <v>7</v>
      </c>
      <c r="R635" s="52">
        <f t="shared" si="158"/>
        <v>0</v>
      </c>
      <c r="S635" s="52" t="str">
        <f t="shared" si="159"/>
        <v>não</v>
      </c>
      <c r="T635" s="52">
        <v>7.0000000000000009</v>
      </c>
      <c r="U635" s="53">
        <v>33704.252399999998</v>
      </c>
      <c r="V635" s="53">
        <v>4814.8932000000004</v>
      </c>
      <c r="W635" s="176" t="str">
        <f t="shared" si="160"/>
        <v>NÃO</v>
      </c>
      <c r="X635" s="118">
        <f t="shared" si="161"/>
        <v>9629.7864000000009</v>
      </c>
      <c r="Y635" s="194" t="str">
        <f t="shared" si="166"/>
        <v>NÃO</v>
      </c>
      <c r="Z635" s="118">
        <f t="shared" si="162"/>
        <v>9629.7864000000009</v>
      </c>
      <c r="AA635" s="118">
        <f t="shared" si="163"/>
        <v>9629.7864000000009</v>
      </c>
      <c r="AB635" s="118">
        <f t="shared" si="164"/>
        <v>9629.7864000000009</v>
      </c>
    </row>
    <row r="636" spans="1:28" x14ac:dyDescent="0.25">
      <c r="A636" s="193" t="s">
        <v>278</v>
      </c>
      <c r="B636" s="51" t="s">
        <v>52</v>
      </c>
      <c r="C636" s="51" t="s">
        <v>15</v>
      </c>
      <c r="D636" s="51" t="s">
        <v>179</v>
      </c>
      <c r="E636" s="51" t="s">
        <v>250</v>
      </c>
      <c r="F636" s="52">
        <v>5</v>
      </c>
      <c r="G636" s="53">
        <v>24074.466</v>
      </c>
      <c r="H636" s="52">
        <v>3</v>
      </c>
      <c r="I636" s="53">
        <v>19688.990000000002</v>
      </c>
      <c r="J636" s="121">
        <v>4060431023</v>
      </c>
      <c r="K636" s="52">
        <f t="shared" si="151"/>
        <v>3</v>
      </c>
      <c r="L636" s="52">
        <f t="shared" si="153"/>
        <v>5.5</v>
      </c>
      <c r="M636" s="52">
        <f t="shared" si="154"/>
        <v>5.5</v>
      </c>
      <c r="N636" s="52">
        <f t="shared" si="152"/>
        <v>3</v>
      </c>
      <c r="O636" s="52">
        <f t="shared" si="155"/>
        <v>5.5</v>
      </c>
      <c r="P636" s="52">
        <f t="shared" si="156"/>
        <v>3</v>
      </c>
      <c r="Q636" s="52">
        <f t="shared" si="157"/>
        <v>6</v>
      </c>
      <c r="R636" s="52">
        <f t="shared" si="158"/>
        <v>0</v>
      </c>
      <c r="S636" s="52" t="str">
        <f t="shared" si="159"/>
        <v>não</v>
      </c>
      <c r="T636" s="52">
        <v>5.5</v>
      </c>
      <c r="U636" s="53">
        <v>26481.9126</v>
      </c>
      <c r="V636" s="53">
        <v>4814.8932000000004</v>
      </c>
      <c r="W636" s="176" t="str">
        <f t="shared" si="160"/>
        <v>NÃO</v>
      </c>
      <c r="X636" s="118">
        <f t="shared" si="161"/>
        <v>9629.7864000000009</v>
      </c>
      <c r="Y636" s="194" t="str">
        <f t="shared" si="166"/>
        <v>SIM</v>
      </c>
      <c r="Z636" s="118">
        <f t="shared" si="162"/>
        <v>9629.7864000000009</v>
      </c>
      <c r="AA636" s="118">
        <f t="shared" si="163"/>
        <v>9629.7864000000009</v>
      </c>
      <c r="AB636" s="118">
        <f t="shared" si="164"/>
        <v>9629.7864000000009</v>
      </c>
    </row>
    <row r="637" spans="1:28" x14ac:dyDescent="0.25">
      <c r="A637" s="193" t="s">
        <v>278</v>
      </c>
      <c r="B637" s="51" t="s">
        <v>52</v>
      </c>
      <c r="C637" s="51" t="s">
        <v>65</v>
      </c>
      <c r="D637" s="51" t="s">
        <v>182</v>
      </c>
      <c r="E637" s="51" t="s">
        <v>250</v>
      </c>
      <c r="F637" s="52">
        <v>15</v>
      </c>
      <c r="G637" s="53">
        <v>72223.398000000001</v>
      </c>
      <c r="H637" s="52">
        <v>8</v>
      </c>
      <c r="I637" s="53">
        <v>25867.35</v>
      </c>
      <c r="J637" s="121">
        <v>4060431024</v>
      </c>
      <c r="K637" s="52">
        <f t="shared" si="151"/>
        <v>8</v>
      </c>
      <c r="L637" s="52">
        <f t="shared" si="153"/>
        <v>18</v>
      </c>
      <c r="M637" s="52">
        <f t="shared" si="154"/>
        <v>18</v>
      </c>
      <c r="N637" s="52">
        <f t="shared" si="152"/>
        <v>8</v>
      </c>
      <c r="O637" s="52">
        <f t="shared" si="155"/>
        <v>18</v>
      </c>
      <c r="P637" s="52">
        <f t="shared" si="156"/>
        <v>8</v>
      </c>
      <c r="Q637" s="52">
        <f t="shared" si="157"/>
        <v>18</v>
      </c>
      <c r="R637" s="52">
        <f t="shared" si="158"/>
        <v>0</v>
      </c>
      <c r="S637" s="52" t="str">
        <f t="shared" si="159"/>
        <v>não</v>
      </c>
      <c r="T637" s="52">
        <v>18</v>
      </c>
      <c r="U637" s="53">
        <v>86668.077600000004</v>
      </c>
      <c r="V637" s="53">
        <v>4814.8932000000004</v>
      </c>
      <c r="W637" s="176" t="str">
        <f t="shared" si="160"/>
        <v>NÃO</v>
      </c>
      <c r="X637" s="118">
        <f t="shared" si="161"/>
        <v>33704.252400000005</v>
      </c>
      <c r="Y637" s="194" t="str">
        <f t="shared" si="166"/>
        <v>NÃO</v>
      </c>
      <c r="Z637" s="118">
        <f t="shared" si="162"/>
        <v>33704.252400000005</v>
      </c>
      <c r="AA637" s="118">
        <f t="shared" si="163"/>
        <v>33704.252400000005</v>
      </c>
      <c r="AB637" s="118">
        <f t="shared" si="164"/>
        <v>33704.252400000005</v>
      </c>
    </row>
    <row r="638" spans="1:28" ht="30" x14ac:dyDescent="0.25">
      <c r="A638" s="193" t="s">
        <v>278</v>
      </c>
      <c r="B638" s="51" t="s">
        <v>52</v>
      </c>
      <c r="C638" s="51" t="s">
        <v>65</v>
      </c>
      <c r="D638" s="51" t="s">
        <v>182</v>
      </c>
      <c r="E638" s="51" t="s">
        <v>264</v>
      </c>
      <c r="F638" s="52">
        <v>0</v>
      </c>
      <c r="G638" s="53">
        <v>0</v>
      </c>
      <c r="H638" s="52">
        <v>1</v>
      </c>
      <c r="I638" s="53">
        <v>1351.21</v>
      </c>
      <c r="J638" s="121">
        <v>4060431024</v>
      </c>
      <c r="K638" s="52">
        <f t="shared" si="151"/>
        <v>0</v>
      </c>
      <c r="L638" s="52">
        <f t="shared" si="153"/>
        <v>0</v>
      </c>
      <c r="M638" s="52">
        <f t="shared" si="154"/>
        <v>18</v>
      </c>
      <c r="N638" s="52">
        <f t="shared" si="152"/>
        <v>8</v>
      </c>
      <c r="O638" s="52">
        <f t="shared" si="155"/>
        <v>0</v>
      </c>
      <c r="P638" s="52">
        <f t="shared" si="156"/>
        <v>0</v>
      </c>
      <c r="Q638" s="52">
        <f t="shared" si="157"/>
        <v>0</v>
      </c>
      <c r="R638" s="52">
        <f t="shared" si="158"/>
        <v>0</v>
      </c>
      <c r="S638" s="52" t="str">
        <f t="shared" si="159"/>
        <v xml:space="preserve"> </v>
      </c>
      <c r="T638" s="52">
        <v>0</v>
      </c>
      <c r="U638" s="53">
        <v>0</v>
      </c>
      <c r="V638" s="53">
        <v>4273.1481999999996</v>
      </c>
      <c r="W638" s="176" t="str">
        <f t="shared" si="160"/>
        <v/>
      </c>
      <c r="X638" s="118">
        <f t="shared" si="161"/>
        <v>-4273.1481999999996</v>
      </c>
      <c r="Y638" s="194" t="str">
        <f t="shared" si="166"/>
        <v>NÃO</v>
      </c>
      <c r="Z638" s="118">
        <f t="shared" si="162"/>
        <v>-1351.21</v>
      </c>
      <c r="AA638" s="118">
        <f t="shared" si="163"/>
        <v>-4273.1481999999996</v>
      </c>
      <c r="AB638" s="118">
        <f t="shared" si="164"/>
        <v>-1351.21</v>
      </c>
    </row>
    <row r="639" spans="1:28" x14ac:dyDescent="0.25">
      <c r="A639" s="193" t="s">
        <v>278</v>
      </c>
      <c r="B639" s="51" t="s">
        <v>52</v>
      </c>
      <c r="C639" s="51" t="s">
        <v>15</v>
      </c>
      <c r="D639" s="51" t="s">
        <v>180</v>
      </c>
      <c r="E639" s="51" t="s">
        <v>250</v>
      </c>
      <c r="F639" s="52">
        <v>9.5</v>
      </c>
      <c r="G639" s="53">
        <v>45741.485399999998</v>
      </c>
      <c r="H639" s="52">
        <v>10</v>
      </c>
      <c r="I639" s="53">
        <v>49187.21</v>
      </c>
      <c r="J639" s="121">
        <v>4060431025</v>
      </c>
      <c r="K639" s="52">
        <f t="shared" si="151"/>
        <v>10</v>
      </c>
      <c r="L639" s="52">
        <f t="shared" si="153"/>
        <v>11.5</v>
      </c>
      <c r="M639" s="52">
        <f t="shared" si="154"/>
        <v>11.5</v>
      </c>
      <c r="N639" s="52">
        <f t="shared" si="152"/>
        <v>10</v>
      </c>
      <c r="O639" s="52">
        <f t="shared" si="155"/>
        <v>11.5</v>
      </c>
      <c r="P639" s="52">
        <f t="shared" si="156"/>
        <v>10</v>
      </c>
      <c r="Q639" s="52">
        <f t="shared" si="157"/>
        <v>12</v>
      </c>
      <c r="R639" s="52">
        <f t="shared" si="158"/>
        <v>0</v>
      </c>
      <c r="S639" s="52" t="str">
        <f t="shared" si="159"/>
        <v>não</v>
      </c>
      <c r="T639" s="52">
        <v>11.5</v>
      </c>
      <c r="U639" s="53">
        <v>55371.271800000002</v>
      </c>
      <c r="V639" s="53">
        <v>4814.8932000000004</v>
      </c>
      <c r="W639" s="176" t="str">
        <f t="shared" si="160"/>
        <v>NÃO</v>
      </c>
      <c r="X639" s="118">
        <f t="shared" si="161"/>
        <v>-2407.4466000000002</v>
      </c>
      <c r="Y639" s="194" t="str">
        <f t="shared" si="166"/>
        <v>SIM</v>
      </c>
      <c r="Z639" s="118">
        <f t="shared" si="162"/>
        <v>-2407.4466000000002</v>
      </c>
      <c r="AA639" s="118">
        <f t="shared" si="163"/>
        <v>-2407.4466000000002</v>
      </c>
      <c r="AB639" s="118">
        <f t="shared" si="164"/>
        <v>-2407.4466000000002</v>
      </c>
    </row>
    <row r="640" spans="1:28" x14ac:dyDescent="0.25">
      <c r="A640" s="193" t="s">
        <v>278</v>
      </c>
      <c r="B640" s="51" t="s">
        <v>67</v>
      </c>
      <c r="C640" s="51" t="s">
        <v>67</v>
      </c>
      <c r="D640" s="51" t="s">
        <v>186</v>
      </c>
      <c r="E640" s="51" t="s">
        <v>250</v>
      </c>
      <c r="F640" s="52">
        <v>6</v>
      </c>
      <c r="G640" s="53">
        <v>28889.359199999999</v>
      </c>
      <c r="H640" s="52">
        <v>2</v>
      </c>
      <c r="I640" s="53">
        <v>6910.79</v>
      </c>
      <c r="J640" s="121">
        <v>4060431026</v>
      </c>
      <c r="K640" s="52">
        <f t="shared" si="151"/>
        <v>2</v>
      </c>
      <c r="L640" s="52">
        <f t="shared" si="153"/>
        <v>7.5</v>
      </c>
      <c r="M640" s="52">
        <f t="shared" si="154"/>
        <v>7.5</v>
      </c>
      <c r="N640" s="52">
        <f t="shared" si="152"/>
        <v>2</v>
      </c>
      <c r="O640" s="52">
        <f t="shared" si="155"/>
        <v>7.5</v>
      </c>
      <c r="P640" s="52">
        <f t="shared" si="156"/>
        <v>2</v>
      </c>
      <c r="Q640" s="52">
        <f t="shared" si="157"/>
        <v>8</v>
      </c>
      <c r="R640" s="52">
        <f t="shared" si="158"/>
        <v>0</v>
      </c>
      <c r="S640" s="52" t="str">
        <f t="shared" si="159"/>
        <v>não</v>
      </c>
      <c r="T640" s="52">
        <v>7.5</v>
      </c>
      <c r="U640" s="53">
        <v>36111.699000000001</v>
      </c>
      <c r="V640" s="53">
        <v>4814.8932000000004</v>
      </c>
      <c r="W640" s="176" t="str">
        <f t="shared" si="160"/>
        <v>NÃO</v>
      </c>
      <c r="X640" s="118">
        <f t="shared" si="161"/>
        <v>19259.572800000002</v>
      </c>
      <c r="Y640" s="194" t="str">
        <f t="shared" si="166"/>
        <v>NÃO</v>
      </c>
      <c r="Z640" s="118">
        <f t="shared" si="162"/>
        <v>19259.572800000002</v>
      </c>
      <c r="AA640" s="118">
        <f t="shared" si="163"/>
        <v>19259.572800000002</v>
      </c>
      <c r="AB640" s="118">
        <f t="shared" si="164"/>
        <v>19259.572800000002</v>
      </c>
    </row>
    <row r="641" spans="1:28" ht="30" x14ac:dyDescent="0.25">
      <c r="A641" s="193" t="s">
        <v>278</v>
      </c>
      <c r="B641" s="51" t="s">
        <v>67</v>
      </c>
      <c r="C641" s="51" t="s">
        <v>67</v>
      </c>
      <c r="D641" s="51" t="s">
        <v>187</v>
      </c>
      <c r="E641" s="51" t="s">
        <v>250</v>
      </c>
      <c r="F641" s="52">
        <v>4.5</v>
      </c>
      <c r="G641" s="53">
        <v>21667.019400000001</v>
      </c>
      <c r="H641" s="52">
        <v>2</v>
      </c>
      <c r="I641" s="53">
        <v>14723.48</v>
      </c>
      <c r="J641" s="121">
        <v>4060431027</v>
      </c>
      <c r="K641" s="52">
        <f t="shared" si="151"/>
        <v>2</v>
      </c>
      <c r="L641" s="52">
        <f t="shared" si="153"/>
        <v>5</v>
      </c>
      <c r="M641" s="52">
        <f t="shared" si="154"/>
        <v>5</v>
      </c>
      <c r="N641" s="52">
        <f t="shared" si="152"/>
        <v>2</v>
      </c>
      <c r="O641" s="52">
        <f t="shared" si="155"/>
        <v>5</v>
      </c>
      <c r="P641" s="52">
        <f t="shared" si="156"/>
        <v>2</v>
      </c>
      <c r="Q641" s="52">
        <f t="shared" si="157"/>
        <v>5</v>
      </c>
      <c r="R641" s="52">
        <f t="shared" si="158"/>
        <v>0</v>
      </c>
      <c r="S641" s="52" t="str">
        <f t="shared" si="159"/>
        <v>não</v>
      </c>
      <c r="T641" s="52">
        <v>5</v>
      </c>
      <c r="U641" s="53">
        <v>24074.466</v>
      </c>
      <c r="V641" s="53">
        <v>4814.8932000000004</v>
      </c>
      <c r="W641" s="176" t="str">
        <f t="shared" si="160"/>
        <v>NÃO</v>
      </c>
      <c r="X641" s="118">
        <f t="shared" si="161"/>
        <v>12037.233</v>
      </c>
      <c r="Y641" s="194" t="str">
        <f t="shared" si="166"/>
        <v>SIM</v>
      </c>
      <c r="Z641" s="118">
        <f t="shared" si="162"/>
        <v>12037.233</v>
      </c>
      <c r="AA641" s="118">
        <f t="shared" si="163"/>
        <v>12037.233</v>
      </c>
      <c r="AB641" s="118">
        <f t="shared" si="164"/>
        <v>12037.233</v>
      </c>
    </row>
    <row r="642" spans="1:28" x14ac:dyDescent="0.25">
      <c r="A642" s="193" t="s">
        <v>278</v>
      </c>
      <c r="B642" s="51" t="s">
        <v>72</v>
      </c>
      <c r="C642" s="51" t="s">
        <v>73</v>
      </c>
      <c r="D642" s="51" t="s">
        <v>218</v>
      </c>
      <c r="E642" s="51" t="s">
        <v>250</v>
      </c>
      <c r="F642" s="52">
        <v>1.9999999999999998</v>
      </c>
      <c r="G642" s="53">
        <v>9629.7864000000009</v>
      </c>
      <c r="H642" s="52">
        <v>2</v>
      </c>
      <c r="I642" s="53">
        <v>7360.88</v>
      </c>
      <c r="J642" s="121">
        <v>4060431028</v>
      </c>
      <c r="K642" s="52">
        <f t="shared" ref="K642:K705" si="167">IF(F642=0,0,H642)</f>
        <v>2</v>
      </c>
      <c r="L642" s="52">
        <f t="shared" si="153"/>
        <v>2.5</v>
      </c>
      <c r="M642" s="52">
        <f t="shared" si="154"/>
        <v>4</v>
      </c>
      <c r="N642" s="52">
        <f t="shared" ref="N642:N705" si="168">SUMIF($J$2:$J$814,J642,$K$2:$K$815)</f>
        <v>2</v>
      </c>
      <c r="O642" s="52">
        <f t="shared" si="155"/>
        <v>4</v>
      </c>
      <c r="P642" s="52">
        <f t="shared" si="156"/>
        <v>2</v>
      </c>
      <c r="Q642" s="52">
        <f t="shared" si="157"/>
        <v>4</v>
      </c>
      <c r="R642" s="52">
        <f t="shared" si="158"/>
        <v>0</v>
      </c>
      <c r="S642" s="52" t="str">
        <f t="shared" si="159"/>
        <v>não</v>
      </c>
      <c r="T642" s="52">
        <v>2.5</v>
      </c>
      <c r="U642" s="53">
        <v>12037.233</v>
      </c>
      <c r="V642" s="53">
        <v>4814.8932000000004</v>
      </c>
      <c r="W642" s="176" t="str">
        <f t="shared" si="160"/>
        <v>NÃO</v>
      </c>
      <c r="X642" s="118">
        <f t="shared" si="161"/>
        <v>-1.0691210583502199E-12</v>
      </c>
      <c r="Y642" s="194" t="str">
        <f t="shared" si="166"/>
        <v>NÃO</v>
      </c>
      <c r="Z642" s="118">
        <f t="shared" si="162"/>
        <v>-8.1722184575028224E-13</v>
      </c>
      <c r="AA642" s="118">
        <f t="shared" si="163"/>
        <v>-1.0691210583502199E-12</v>
      </c>
      <c r="AB642" s="118">
        <f t="shared" si="164"/>
        <v>-8.1722184575028224E-13</v>
      </c>
    </row>
    <row r="643" spans="1:28" ht="30" x14ac:dyDescent="0.25">
      <c r="A643" s="193" t="s">
        <v>278</v>
      </c>
      <c r="B643" s="51" t="s">
        <v>72</v>
      </c>
      <c r="C643" s="51" t="s">
        <v>73</v>
      </c>
      <c r="D643" s="51" t="s">
        <v>218</v>
      </c>
      <c r="E643" s="51" t="s">
        <v>264</v>
      </c>
      <c r="F643" s="52">
        <v>1.5</v>
      </c>
      <c r="G643" s="53">
        <v>6409.7226000000001</v>
      </c>
      <c r="H643" s="52">
        <v>0</v>
      </c>
      <c r="I643" s="53">
        <v>0</v>
      </c>
      <c r="J643" s="121">
        <v>4060431028</v>
      </c>
      <c r="K643" s="52">
        <f t="shared" si="167"/>
        <v>0</v>
      </c>
      <c r="L643" s="52">
        <f t="shared" ref="L643:L706" si="169">IF(H643=0,0,T643)</f>
        <v>0</v>
      </c>
      <c r="M643" s="52">
        <f t="shared" ref="M643:M706" si="170">SUMIF($J$2:$J$814,J643,$T$2:$T$815)</f>
        <v>4</v>
      </c>
      <c r="N643" s="52">
        <f t="shared" si="168"/>
        <v>2</v>
      </c>
      <c r="O643" s="52">
        <f t="shared" ref="O643:O706" si="171">IF(J643=J642,O642-Q642,M643)</f>
        <v>0</v>
      </c>
      <c r="P643" s="52">
        <f t="shared" ref="P643:P706" si="172">IF(J643=J642,P642-K642,N643)</f>
        <v>0</v>
      </c>
      <c r="Q643" s="52">
        <f t="shared" ref="Q643:Q706" si="173">IF(P643=0,0,ROUND(K643/P643*O643,0))</f>
        <v>0</v>
      </c>
      <c r="R643" s="52">
        <f t="shared" ref="R643:R706" si="174">IF(AND(H643&lt;F643,Q643&lt;H643),1,0)</f>
        <v>0</v>
      </c>
      <c r="S643" s="52" t="str">
        <f t="shared" ref="S643:S706" si="175">IF(Q643=0," ",IF(Q643&lt;F643,"sim","não"))</f>
        <v xml:space="preserve"> </v>
      </c>
      <c r="T643" s="52">
        <v>1.5</v>
      </c>
      <c r="U643" s="53">
        <v>6409.7226000000001</v>
      </c>
      <c r="V643" s="53">
        <v>4273.1481999999996</v>
      </c>
      <c r="W643" s="176" t="str">
        <f t="shared" ref="W643:W706" si="176">IF(F643=0,"",IF(H643&gt;Q643,"SIM","NÃO"))</f>
        <v>NÃO</v>
      </c>
      <c r="X643" s="118">
        <f t="shared" ref="X643:X706" si="177">(F643-IF(W643="SIM",Q643,H643))*V643</f>
        <v>6409.7222999999994</v>
      </c>
      <c r="Y643" s="194"/>
      <c r="Z643" s="118">
        <f t="shared" ref="Z643:Z706" si="178">(F643-IF(W643="SIM",Q643,H643))*IF(Y643="SIM",V643,IF(H643=0,V643,IF((F643-H643)&gt;0,V643,(I643/H643))))</f>
        <v>6409.7222999999994</v>
      </c>
      <c r="AA643" s="118">
        <f t="shared" ref="AA643:AA706" si="179">(F643-H643)*V643</f>
        <v>6409.7222999999994</v>
      </c>
      <c r="AB643" s="118">
        <f t="shared" ref="AB643:AB706" si="180">(F643-H643)*IF(Y643="SIM",V643,IF(H643=0,V643,IF((F643-H643)&gt;0,V643,(I643/H643))))</f>
        <v>6409.7222999999994</v>
      </c>
    </row>
    <row r="644" spans="1:28" ht="30" x14ac:dyDescent="0.25">
      <c r="A644" s="193" t="s">
        <v>278</v>
      </c>
      <c r="B644" s="51" t="s">
        <v>72</v>
      </c>
      <c r="C644" s="51" t="s">
        <v>73</v>
      </c>
      <c r="D644" s="51" t="s">
        <v>219</v>
      </c>
      <c r="E644" s="51" t="s">
        <v>250</v>
      </c>
      <c r="F644" s="52">
        <v>0</v>
      </c>
      <c r="G644" s="53">
        <v>0</v>
      </c>
      <c r="H644" s="52">
        <v>4</v>
      </c>
      <c r="I644" s="53">
        <v>21054.69</v>
      </c>
      <c r="J644" s="121">
        <v>4060431029</v>
      </c>
      <c r="K644" s="52">
        <f t="shared" si="167"/>
        <v>0</v>
      </c>
      <c r="L644" s="52">
        <f t="shared" si="169"/>
        <v>0</v>
      </c>
      <c r="M644" s="52">
        <f t="shared" si="170"/>
        <v>18</v>
      </c>
      <c r="N644" s="52">
        <f t="shared" si="168"/>
        <v>1</v>
      </c>
      <c r="O644" s="52">
        <f t="shared" si="171"/>
        <v>18</v>
      </c>
      <c r="P644" s="52">
        <f t="shared" si="172"/>
        <v>1</v>
      </c>
      <c r="Q644" s="52">
        <f t="shared" si="173"/>
        <v>0</v>
      </c>
      <c r="R644" s="52">
        <f t="shared" si="174"/>
        <v>0</v>
      </c>
      <c r="S644" s="52" t="str">
        <f t="shared" si="175"/>
        <v xml:space="preserve"> </v>
      </c>
      <c r="T644" s="52">
        <v>0</v>
      </c>
      <c r="U644" s="53">
        <v>0</v>
      </c>
      <c r="V644" s="53">
        <v>4814.8932000000004</v>
      </c>
      <c r="W644" s="176" t="str">
        <f t="shared" si="176"/>
        <v/>
      </c>
      <c r="X644" s="118">
        <f t="shared" si="177"/>
        <v>-19259.572800000002</v>
      </c>
      <c r="Y644" s="194" t="str">
        <f t="shared" ref="Y644:Y652" si="181">IF(I644&gt;(H644*V644),"SIM","NÃO")</f>
        <v>SIM</v>
      </c>
      <c r="Z644" s="118">
        <f t="shared" si="178"/>
        <v>-19259.572800000002</v>
      </c>
      <c r="AA644" s="118">
        <f t="shared" si="179"/>
        <v>-19259.572800000002</v>
      </c>
      <c r="AB644" s="118">
        <f t="shared" si="180"/>
        <v>-19259.572800000002</v>
      </c>
    </row>
    <row r="645" spans="1:28" ht="30" x14ac:dyDescent="0.25">
      <c r="A645" s="193" t="s">
        <v>278</v>
      </c>
      <c r="B645" s="51" t="s">
        <v>72</v>
      </c>
      <c r="C645" s="51" t="s">
        <v>73</v>
      </c>
      <c r="D645" s="51" t="s">
        <v>219</v>
      </c>
      <c r="E645" s="51" t="s">
        <v>267</v>
      </c>
      <c r="F645" s="52">
        <v>15.500000000000002</v>
      </c>
      <c r="G645" s="53">
        <v>71318.984400000001</v>
      </c>
      <c r="H645" s="52">
        <v>1</v>
      </c>
      <c r="I645" s="53">
        <v>7473.79</v>
      </c>
      <c r="J645" s="121">
        <v>4060431029</v>
      </c>
      <c r="K645" s="52">
        <f t="shared" si="167"/>
        <v>1</v>
      </c>
      <c r="L645" s="52">
        <f t="shared" si="169"/>
        <v>18</v>
      </c>
      <c r="M645" s="52">
        <f t="shared" si="170"/>
        <v>18</v>
      </c>
      <c r="N645" s="52">
        <f t="shared" si="168"/>
        <v>1</v>
      </c>
      <c r="O645" s="52">
        <f t="shared" si="171"/>
        <v>18</v>
      </c>
      <c r="P645" s="52">
        <f t="shared" si="172"/>
        <v>1</v>
      </c>
      <c r="Q645" s="52">
        <f t="shared" si="173"/>
        <v>18</v>
      </c>
      <c r="R645" s="52">
        <f t="shared" si="174"/>
        <v>0</v>
      </c>
      <c r="S645" s="52" t="str">
        <f t="shared" si="175"/>
        <v>não</v>
      </c>
      <c r="T645" s="52">
        <v>18</v>
      </c>
      <c r="U645" s="53">
        <v>82822.046400000007</v>
      </c>
      <c r="V645" s="53">
        <v>4601.2248</v>
      </c>
      <c r="W645" s="176" t="str">
        <f t="shared" si="176"/>
        <v>NÃO</v>
      </c>
      <c r="X645" s="118">
        <f t="shared" si="177"/>
        <v>66717.759600000005</v>
      </c>
      <c r="Y645" s="194" t="str">
        <f t="shared" si="181"/>
        <v>SIM</v>
      </c>
      <c r="Z645" s="118">
        <f t="shared" si="178"/>
        <v>66717.759600000005</v>
      </c>
      <c r="AA645" s="118">
        <f t="shared" si="179"/>
        <v>66717.759600000005</v>
      </c>
      <c r="AB645" s="118">
        <f t="shared" si="180"/>
        <v>66717.759600000005</v>
      </c>
    </row>
    <row r="646" spans="1:28" ht="30" x14ac:dyDescent="0.25">
      <c r="A646" s="193" t="s">
        <v>278</v>
      </c>
      <c r="B646" s="51" t="s">
        <v>72</v>
      </c>
      <c r="C646" s="51" t="s">
        <v>73</v>
      </c>
      <c r="D646" s="51" t="s">
        <v>219</v>
      </c>
      <c r="E646" s="51" t="s">
        <v>268</v>
      </c>
      <c r="F646" s="52">
        <v>0</v>
      </c>
      <c r="G646" s="53">
        <v>0</v>
      </c>
      <c r="H646" s="52">
        <v>1</v>
      </c>
      <c r="I646" s="53">
        <v>8940.2900000000009</v>
      </c>
      <c r="J646" s="121">
        <v>4060431029</v>
      </c>
      <c r="K646" s="52">
        <f t="shared" si="167"/>
        <v>0</v>
      </c>
      <c r="L646" s="52">
        <f t="shared" si="169"/>
        <v>0</v>
      </c>
      <c r="M646" s="52">
        <f t="shared" si="170"/>
        <v>18</v>
      </c>
      <c r="N646" s="52">
        <f t="shared" si="168"/>
        <v>1</v>
      </c>
      <c r="O646" s="52">
        <f t="shared" si="171"/>
        <v>0</v>
      </c>
      <c r="P646" s="52">
        <f t="shared" si="172"/>
        <v>0</v>
      </c>
      <c r="Q646" s="52">
        <f t="shared" si="173"/>
        <v>0</v>
      </c>
      <c r="R646" s="52">
        <f t="shared" si="174"/>
        <v>0</v>
      </c>
      <c r="S646" s="52" t="str">
        <f t="shared" si="175"/>
        <v xml:space="preserve"> </v>
      </c>
      <c r="T646" s="52">
        <v>0</v>
      </c>
      <c r="U646" s="53">
        <v>0</v>
      </c>
      <c r="V646" s="53">
        <v>4563.2483000000002</v>
      </c>
      <c r="W646" s="176" t="str">
        <f t="shared" si="176"/>
        <v/>
      </c>
      <c r="X646" s="118">
        <f t="shared" si="177"/>
        <v>-4563.2483000000002</v>
      </c>
      <c r="Y646" s="194" t="str">
        <f t="shared" si="181"/>
        <v>SIM</v>
      </c>
      <c r="Z646" s="118">
        <f t="shared" si="178"/>
        <v>-4563.2483000000002</v>
      </c>
      <c r="AA646" s="118">
        <f t="shared" si="179"/>
        <v>-4563.2483000000002</v>
      </c>
      <c r="AB646" s="118">
        <f t="shared" si="180"/>
        <v>-4563.2483000000002</v>
      </c>
    </row>
    <row r="647" spans="1:28" x14ac:dyDescent="0.25">
      <c r="A647" s="193" t="s">
        <v>278</v>
      </c>
      <c r="B647" s="51" t="s">
        <v>72</v>
      </c>
      <c r="C647" s="51" t="s">
        <v>73</v>
      </c>
      <c r="D647" s="51" t="s">
        <v>220</v>
      </c>
      <c r="E647" s="51" t="s">
        <v>250</v>
      </c>
      <c r="F647" s="52">
        <v>2.5</v>
      </c>
      <c r="G647" s="53">
        <v>12037.233</v>
      </c>
      <c r="H647" s="52">
        <v>1</v>
      </c>
      <c r="I647" s="53">
        <v>4669.8100000000004</v>
      </c>
      <c r="J647" s="121">
        <v>4060431030</v>
      </c>
      <c r="K647" s="52">
        <f t="shared" si="167"/>
        <v>1</v>
      </c>
      <c r="L647" s="52">
        <f t="shared" si="169"/>
        <v>3</v>
      </c>
      <c r="M647" s="52">
        <f t="shared" si="170"/>
        <v>5.5</v>
      </c>
      <c r="N647" s="52">
        <f t="shared" si="168"/>
        <v>2</v>
      </c>
      <c r="O647" s="52">
        <f t="shared" si="171"/>
        <v>5.5</v>
      </c>
      <c r="P647" s="52">
        <f t="shared" si="172"/>
        <v>2</v>
      </c>
      <c r="Q647" s="52">
        <f t="shared" si="173"/>
        <v>3</v>
      </c>
      <c r="R647" s="52">
        <f t="shared" si="174"/>
        <v>0</v>
      </c>
      <c r="S647" s="52" t="str">
        <f t="shared" si="175"/>
        <v>não</v>
      </c>
      <c r="T647" s="52">
        <v>3</v>
      </c>
      <c r="U647" s="53">
        <v>14444.679599999999</v>
      </c>
      <c r="V647" s="53">
        <v>4814.8932000000004</v>
      </c>
      <c r="W647" s="176" t="str">
        <f t="shared" si="176"/>
        <v>NÃO</v>
      </c>
      <c r="X647" s="118">
        <f t="shared" si="177"/>
        <v>7222.3398000000007</v>
      </c>
      <c r="Y647" s="194" t="str">
        <f t="shared" si="181"/>
        <v>NÃO</v>
      </c>
      <c r="Z647" s="118">
        <f t="shared" si="178"/>
        <v>7222.3398000000007</v>
      </c>
      <c r="AA647" s="118">
        <f t="shared" si="179"/>
        <v>7222.3398000000007</v>
      </c>
      <c r="AB647" s="118">
        <f t="shared" si="180"/>
        <v>7222.3398000000007</v>
      </c>
    </row>
    <row r="648" spans="1:28" x14ac:dyDescent="0.25">
      <c r="A648" s="193" t="s">
        <v>278</v>
      </c>
      <c r="B648" s="51" t="s">
        <v>72</v>
      </c>
      <c r="C648" s="51" t="s">
        <v>73</v>
      </c>
      <c r="D648" s="51" t="s">
        <v>220</v>
      </c>
      <c r="E648" s="51" t="s">
        <v>268</v>
      </c>
      <c r="F648" s="52">
        <v>0</v>
      </c>
      <c r="G648" s="53">
        <v>0</v>
      </c>
      <c r="H648" s="52">
        <v>1</v>
      </c>
      <c r="I648" s="53">
        <v>7337.55</v>
      </c>
      <c r="J648" s="121">
        <v>4060431030</v>
      </c>
      <c r="K648" s="52">
        <f t="shared" si="167"/>
        <v>0</v>
      </c>
      <c r="L648" s="52">
        <f t="shared" si="169"/>
        <v>0</v>
      </c>
      <c r="M648" s="52">
        <f t="shared" si="170"/>
        <v>5.5</v>
      </c>
      <c r="N648" s="52">
        <f t="shared" si="168"/>
        <v>2</v>
      </c>
      <c r="O648" s="52">
        <f t="shared" si="171"/>
        <v>2.5</v>
      </c>
      <c r="P648" s="52">
        <f t="shared" si="172"/>
        <v>1</v>
      </c>
      <c r="Q648" s="52">
        <f t="shared" si="173"/>
        <v>0</v>
      </c>
      <c r="R648" s="52">
        <f t="shared" si="174"/>
        <v>0</v>
      </c>
      <c r="S648" s="52" t="str">
        <f t="shared" si="175"/>
        <v xml:space="preserve"> </v>
      </c>
      <c r="T648" s="52">
        <v>0</v>
      </c>
      <c r="U648" s="53">
        <v>0</v>
      </c>
      <c r="V648" s="53">
        <v>4563.2483000000002</v>
      </c>
      <c r="W648" s="176" t="str">
        <f t="shared" si="176"/>
        <v/>
      </c>
      <c r="X648" s="118">
        <f t="shared" si="177"/>
        <v>-4563.2483000000002</v>
      </c>
      <c r="Y648" s="194" t="str">
        <f t="shared" si="181"/>
        <v>SIM</v>
      </c>
      <c r="Z648" s="118">
        <f t="shared" si="178"/>
        <v>-4563.2483000000002</v>
      </c>
      <c r="AA648" s="118">
        <f t="shared" si="179"/>
        <v>-4563.2483000000002</v>
      </c>
      <c r="AB648" s="118">
        <f t="shared" si="180"/>
        <v>-4563.2483000000002</v>
      </c>
    </row>
    <row r="649" spans="1:28" ht="30" x14ac:dyDescent="0.25">
      <c r="A649" s="193" t="s">
        <v>278</v>
      </c>
      <c r="B649" s="51" t="s">
        <v>72</v>
      </c>
      <c r="C649" s="51" t="s">
        <v>73</v>
      </c>
      <c r="D649" s="51" t="s">
        <v>220</v>
      </c>
      <c r="E649" s="51" t="s">
        <v>264</v>
      </c>
      <c r="F649" s="52">
        <v>1.9999999999999998</v>
      </c>
      <c r="G649" s="53">
        <v>8546.2962000000007</v>
      </c>
      <c r="H649" s="52">
        <v>1</v>
      </c>
      <c r="I649" s="53">
        <v>2368.06</v>
      </c>
      <c r="J649" s="121">
        <v>4060431030</v>
      </c>
      <c r="K649" s="52">
        <f t="shared" si="167"/>
        <v>1</v>
      </c>
      <c r="L649" s="52">
        <f t="shared" si="169"/>
        <v>2.5</v>
      </c>
      <c r="M649" s="52">
        <f t="shared" si="170"/>
        <v>5.5</v>
      </c>
      <c r="N649" s="52">
        <f t="shared" si="168"/>
        <v>2</v>
      </c>
      <c r="O649" s="52">
        <f t="shared" si="171"/>
        <v>2.5</v>
      </c>
      <c r="P649" s="52">
        <f t="shared" si="172"/>
        <v>1</v>
      </c>
      <c r="Q649" s="52">
        <f t="shared" si="173"/>
        <v>3</v>
      </c>
      <c r="R649" s="52">
        <f t="shared" si="174"/>
        <v>0</v>
      </c>
      <c r="S649" s="52" t="str">
        <f t="shared" si="175"/>
        <v>não</v>
      </c>
      <c r="T649" s="52">
        <v>2.5</v>
      </c>
      <c r="U649" s="53">
        <v>10682.8704</v>
      </c>
      <c r="V649" s="53">
        <v>4273.1481999999996</v>
      </c>
      <c r="W649" s="176" t="str">
        <f t="shared" si="176"/>
        <v>NÃO</v>
      </c>
      <c r="X649" s="118">
        <f t="shared" si="177"/>
        <v>4273.1481999999987</v>
      </c>
      <c r="Y649" s="194" t="str">
        <f t="shared" si="181"/>
        <v>NÃO</v>
      </c>
      <c r="Z649" s="118">
        <f t="shared" si="178"/>
        <v>4273.1481999999987</v>
      </c>
      <c r="AA649" s="118">
        <f t="shared" si="179"/>
        <v>4273.1481999999987</v>
      </c>
      <c r="AB649" s="118">
        <f t="shared" si="180"/>
        <v>4273.1481999999987</v>
      </c>
    </row>
    <row r="650" spans="1:28" x14ac:dyDescent="0.25">
      <c r="A650" s="193" t="s">
        <v>278</v>
      </c>
      <c r="B650" s="51" t="s">
        <v>72</v>
      </c>
      <c r="C650" s="51" t="s">
        <v>73</v>
      </c>
      <c r="D650" s="51" t="s">
        <v>221</v>
      </c>
      <c r="E650" s="51" t="s">
        <v>250</v>
      </c>
      <c r="F650" s="52">
        <v>3.9999999999999996</v>
      </c>
      <c r="G650" s="53">
        <v>19259.572800000002</v>
      </c>
      <c r="H650" s="52">
        <v>1</v>
      </c>
      <c r="I650" s="53">
        <v>7431.01</v>
      </c>
      <c r="J650" s="121">
        <v>4060431031</v>
      </c>
      <c r="K650" s="52">
        <f t="shared" si="167"/>
        <v>1</v>
      </c>
      <c r="L650" s="52">
        <f t="shared" si="169"/>
        <v>5</v>
      </c>
      <c r="M650" s="52">
        <f t="shared" si="170"/>
        <v>5</v>
      </c>
      <c r="N650" s="52">
        <f t="shared" si="168"/>
        <v>1</v>
      </c>
      <c r="O650" s="52">
        <f t="shared" si="171"/>
        <v>5</v>
      </c>
      <c r="P650" s="52">
        <f t="shared" si="172"/>
        <v>1</v>
      </c>
      <c r="Q650" s="52">
        <f t="shared" si="173"/>
        <v>5</v>
      </c>
      <c r="R650" s="52">
        <f t="shared" si="174"/>
        <v>0</v>
      </c>
      <c r="S650" s="52" t="str">
        <f t="shared" si="175"/>
        <v>não</v>
      </c>
      <c r="T650" s="52">
        <v>5</v>
      </c>
      <c r="U650" s="53">
        <v>24074.466</v>
      </c>
      <c r="V650" s="53">
        <v>4814.8932000000004</v>
      </c>
      <c r="W650" s="176" t="str">
        <f t="shared" si="176"/>
        <v>NÃO</v>
      </c>
      <c r="X650" s="118">
        <f t="shared" si="177"/>
        <v>14444.679599999999</v>
      </c>
      <c r="Y650" s="194" t="str">
        <f t="shared" si="181"/>
        <v>SIM</v>
      </c>
      <c r="Z650" s="118">
        <f t="shared" si="178"/>
        <v>14444.679599999999</v>
      </c>
      <c r="AA650" s="118">
        <f t="shared" si="179"/>
        <v>14444.679599999999</v>
      </c>
      <c r="AB650" s="118">
        <f t="shared" si="180"/>
        <v>14444.679599999999</v>
      </c>
    </row>
    <row r="651" spans="1:28" x14ac:dyDescent="0.25">
      <c r="A651" s="193" t="s">
        <v>278</v>
      </c>
      <c r="B651" s="51" t="s">
        <v>72</v>
      </c>
      <c r="C651" s="51" t="s">
        <v>73</v>
      </c>
      <c r="D651" s="51" t="s">
        <v>222</v>
      </c>
      <c r="E651" s="51" t="s">
        <v>250</v>
      </c>
      <c r="F651" s="52">
        <v>7.0000000000000009</v>
      </c>
      <c r="G651" s="53">
        <v>33704.252399999998</v>
      </c>
      <c r="H651" s="52">
        <v>3</v>
      </c>
      <c r="I651" s="53">
        <v>12680.61</v>
      </c>
      <c r="J651" s="121">
        <v>4060431032</v>
      </c>
      <c r="K651" s="52">
        <f t="shared" si="167"/>
        <v>3</v>
      </c>
      <c r="L651" s="52">
        <f t="shared" si="169"/>
        <v>8.5</v>
      </c>
      <c r="M651" s="52">
        <f t="shared" si="170"/>
        <v>8.5</v>
      </c>
      <c r="N651" s="52">
        <f t="shared" si="168"/>
        <v>3</v>
      </c>
      <c r="O651" s="52">
        <f t="shared" si="171"/>
        <v>8.5</v>
      </c>
      <c r="P651" s="52">
        <f t="shared" si="172"/>
        <v>3</v>
      </c>
      <c r="Q651" s="52">
        <f t="shared" si="173"/>
        <v>9</v>
      </c>
      <c r="R651" s="52">
        <f t="shared" si="174"/>
        <v>0</v>
      </c>
      <c r="S651" s="52" t="str">
        <f t="shared" si="175"/>
        <v>não</v>
      </c>
      <c r="T651" s="52">
        <v>8.5</v>
      </c>
      <c r="U651" s="53">
        <v>40926.592199999999</v>
      </c>
      <c r="V651" s="53">
        <v>4814.8932000000004</v>
      </c>
      <c r="W651" s="176" t="str">
        <f t="shared" si="176"/>
        <v>NÃO</v>
      </c>
      <c r="X651" s="118">
        <f t="shared" si="177"/>
        <v>19259.572800000005</v>
      </c>
      <c r="Y651" s="194" t="str">
        <f t="shared" si="181"/>
        <v>NÃO</v>
      </c>
      <c r="Z651" s="118">
        <f t="shared" si="178"/>
        <v>19259.572800000005</v>
      </c>
      <c r="AA651" s="118">
        <f t="shared" si="179"/>
        <v>19259.572800000005</v>
      </c>
      <c r="AB651" s="118">
        <f t="shared" si="180"/>
        <v>19259.572800000005</v>
      </c>
    </row>
    <row r="652" spans="1:28" ht="30" x14ac:dyDescent="0.25">
      <c r="A652" s="193" t="s">
        <v>278</v>
      </c>
      <c r="B652" s="51" t="s">
        <v>72</v>
      </c>
      <c r="C652" s="51" t="s">
        <v>73</v>
      </c>
      <c r="D652" s="51" t="s">
        <v>223</v>
      </c>
      <c r="E652" s="51" t="s">
        <v>250</v>
      </c>
      <c r="F652" s="52">
        <v>3.9999999999999996</v>
      </c>
      <c r="G652" s="53">
        <v>19259.572800000002</v>
      </c>
      <c r="H652" s="52">
        <v>3</v>
      </c>
      <c r="I652" s="53">
        <v>17731.830000000002</v>
      </c>
      <c r="J652" s="121">
        <v>4060431033</v>
      </c>
      <c r="K652" s="52">
        <f t="shared" si="167"/>
        <v>3</v>
      </c>
      <c r="L652" s="52">
        <f t="shared" si="169"/>
        <v>5</v>
      </c>
      <c r="M652" s="52">
        <f t="shared" si="170"/>
        <v>8.5</v>
      </c>
      <c r="N652" s="52">
        <f t="shared" si="168"/>
        <v>3</v>
      </c>
      <c r="O652" s="52">
        <f t="shared" si="171"/>
        <v>8.5</v>
      </c>
      <c r="P652" s="52">
        <f t="shared" si="172"/>
        <v>3</v>
      </c>
      <c r="Q652" s="52">
        <f t="shared" si="173"/>
        <v>9</v>
      </c>
      <c r="R652" s="52">
        <f t="shared" si="174"/>
        <v>0</v>
      </c>
      <c r="S652" s="52" t="str">
        <f t="shared" si="175"/>
        <v>não</v>
      </c>
      <c r="T652" s="52">
        <v>5</v>
      </c>
      <c r="U652" s="53">
        <v>24074.466</v>
      </c>
      <c r="V652" s="53">
        <v>4814.8932000000004</v>
      </c>
      <c r="W652" s="176" t="str">
        <f t="shared" si="176"/>
        <v>NÃO</v>
      </c>
      <c r="X652" s="118">
        <f t="shared" si="177"/>
        <v>4814.8931999999986</v>
      </c>
      <c r="Y652" s="194" t="str">
        <f t="shared" si="181"/>
        <v>SIM</v>
      </c>
      <c r="Z652" s="118">
        <f t="shared" si="178"/>
        <v>4814.8931999999986</v>
      </c>
      <c r="AA652" s="118">
        <f t="shared" si="179"/>
        <v>4814.8931999999986</v>
      </c>
      <c r="AB652" s="118">
        <f t="shared" si="180"/>
        <v>4814.8931999999986</v>
      </c>
    </row>
    <row r="653" spans="1:28" ht="30" x14ac:dyDescent="0.25">
      <c r="A653" s="193" t="s">
        <v>278</v>
      </c>
      <c r="B653" s="51" t="s">
        <v>72</v>
      </c>
      <c r="C653" s="51" t="s">
        <v>73</v>
      </c>
      <c r="D653" s="51" t="s">
        <v>223</v>
      </c>
      <c r="E653" s="51" t="s">
        <v>266</v>
      </c>
      <c r="F653" s="52">
        <v>3</v>
      </c>
      <c r="G653" s="53">
        <v>12819.444600000001</v>
      </c>
      <c r="H653" s="52">
        <v>0</v>
      </c>
      <c r="I653" s="53">
        <v>0</v>
      </c>
      <c r="J653" s="121">
        <v>4060431033</v>
      </c>
      <c r="K653" s="52">
        <f t="shared" si="167"/>
        <v>0</v>
      </c>
      <c r="L653" s="52">
        <f t="shared" si="169"/>
        <v>0</v>
      </c>
      <c r="M653" s="52">
        <f t="shared" si="170"/>
        <v>8.5</v>
      </c>
      <c r="N653" s="52">
        <f t="shared" si="168"/>
        <v>3</v>
      </c>
      <c r="O653" s="52">
        <f t="shared" si="171"/>
        <v>-0.5</v>
      </c>
      <c r="P653" s="52">
        <f t="shared" si="172"/>
        <v>0</v>
      </c>
      <c r="Q653" s="52">
        <f t="shared" si="173"/>
        <v>0</v>
      </c>
      <c r="R653" s="52">
        <f t="shared" si="174"/>
        <v>0</v>
      </c>
      <c r="S653" s="52" t="str">
        <f t="shared" si="175"/>
        <v xml:space="preserve"> </v>
      </c>
      <c r="T653" s="52">
        <v>3.5000000000000004</v>
      </c>
      <c r="U653" s="53">
        <v>14956.0188</v>
      </c>
      <c r="V653" s="53">
        <v>4273.1481999999996</v>
      </c>
      <c r="W653" s="176" t="str">
        <f t="shared" si="176"/>
        <v>NÃO</v>
      </c>
      <c r="X653" s="118">
        <f t="shared" si="177"/>
        <v>12819.444599999999</v>
      </c>
      <c r="Y653" s="194"/>
      <c r="Z653" s="118">
        <f t="shared" si="178"/>
        <v>12819.444599999999</v>
      </c>
      <c r="AA653" s="118">
        <f t="shared" si="179"/>
        <v>12819.444599999999</v>
      </c>
      <c r="AB653" s="118">
        <f t="shared" si="180"/>
        <v>12819.444599999999</v>
      </c>
    </row>
    <row r="654" spans="1:28" ht="30" x14ac:dyDescent="0.25">
      <c r="A654" s="193" t="s">
        <v>278</v>
      </c>
      <c r="B654" s="51" t="s">
        <v>72</v>
      </c>
      <c r="C654" s="51" t="s">
        <v>73</v>
      </c>
      <c r="D654" s="51" t="s">
        <v>223</v>
      </c>
      <c r="E654" s="51" t="s">
        <v>268</v>
      </c>
      <c r="F654" s="52">
        <v>0</v>
      </c>
      <c r="G654" s="53">
        <v>0</v>
      </c>
      <c r="H654" s="52">
        <v>2</v>
      </c>
      <c r="I654" s="53">
        <v>11618.31</v>
      </c>
      <c r="J654" s="121">
        <v>4060431033</v>
      </c>
      <c r="K654" s="52">
        <f t="shared" si="167"/>
        <v>0</v>
      </c>
      <c r="L654" s="52">
        <f t="shared" si="169"/>
        <v>0</v>
      </c>
      <c r="M654" s="52">
        <f t="shared" si="170"/>
        <v>8.5</v>
      </c>
      <c r="N654" s="52">
        <f t="shared" si="168"/>
        <v>3</v>
      </c>
      <c r="O654" s="52">
        <f t="shared" si="171"/>
        <v>-0.5</v>
      </c>
      <c r="P654" s="52">
        <f t="shared" si="172"/>
        <v>0</v>
      </c>
      <c r="Q654" s="52">
        <f t="shared" si="173"/>
        <v>0</v>
      </c>
      <c r="R654" s="52">
        <f t="shared" si="174"/>
        <v>0</v>
      </c>
      <c r="S654" s="52" t="str">
        <f t="shared" si="175"/>
        <v xml:space="preserve"> </v>
      </c>
      <c r="T654" s="52">
        <v>0</v>
      </c>
      <c r="U654" s="53">
        <v>0</v>
      </c>
      <c r="V654" s="53">
        <v>4563.2483000000002</v>
      </c>
      <c r="W654" s="176" t="str">
        <f t="shared" si="176"/>
        <v/>
      </c>
      <c r="X654" s="118">
        <f t="shared" si="177"/>
        <v>-9126.4966000000004</v>
      </c>
      <c r="Y654" s="194" t="str">
        <f>IF(I654&gt;(H654*V654),"SIM","NÃO")</f>
        <v>SIM</v>
      </c>
      <c r="Z654" s="118">
        <f t="shared" si="178"/>
        <v>-9126.4966000000004</v>
      </c>
      <c r="AA654" s="118">
        <f t="shared" si="179"/>
        <v>-9126.4966000000004</v>
      </c>
      <c r="AB654" s="118">
        <f t="shared" si="180"/>
        <v>-9126.4966000000004</v>
      </c>
    </row>
    <row r="655" spans="1:28" x14ac:dyDescent="0.25">
      <c r="A655" s="193" t="s">
        <v>278</v>
      </c>
      <c r="B655" s="51" t="s">
        <v>81</v>
      </c>
      <c r="C655" s="51" t="s">
        <v>55</v>
      </c>
      <c r="D655" s="51" t="s">
        <v>192</v>
      </c>
      <c r="E655" s="51" t="s">
        <v>250</v>
      </c>
      <c r="F655" s="52">
        <v>1.5</v>
      </c>
      <c r="G655" s="53">
        <v>7222.3397999999997</v>
      </c>
      <c r="H655" s="52">
        <v>0</v>
      </c>
      <c r="I655" s="53">
        <v>0</v>
      </c>
      <c r="J655" s="121">
        <v>4060431034</v>
      </c>
      <c r="K655" s="52">
        <f t="shared" si="167"/>
        <v>0</v>
      </c>
      <c r="L655" s="52">
        <f t="shared" si="169"/>
        <v>0</v>
      </c>
      <c r="M655" s="52">
        <f t="shared" si="170"/>
        <v>7.9999999999999991</v>
      </c>
      <c r="N655" s="52">
        <f t="shared" si="168"/>
        <v>11</v>
      </c>
      <c r="O655" s="52">
        <f t="shared" si="171"/>
        <v>7.9999999999999991</v>
      </c>
      <c r="P655" s="52">
        <f t="shared" si="172"/>
        <v>11</v>
      </c>
      <c r="Q655" s="52">
        <f t="shared" si="173"/>
        <v>0</v>
      </c>
      <c r="R655" s="52">
        <f t="shared" si="174"/>
        <v>0</v>
      </c>
      <c r="S655" s="52" t="str">
        <f t="shared" si="175"/>
        <v xml:space="preserve"> </v>
      </c>
      <c r="T655" s="52">
        <v>1.5</v>
      </c>
      <c r="U655" s="53">
        <v>7222.3397999999997</v>
      </c>
      <c r="V655" s="53">
        <v>4814.8932000000004</v>
      </c>
      <c r="W655" s="176" t="str">
        <f t="shared" si="176"/>
        <v>NÃO</v>
      </c>
      <c r="X655" s="118">
        <f t="shared" si="177"/>
        <v>7222.3398000000007</v>
      </c>
      <c r="Y655" s="194"/>
      <c r="Z655" s="118">
        <f t="shared" si="178"/>
        <v>7222.3398000000007</v>
      </c>
      <c r="AA655" s="118">
        <f t="shared" si="179"/>
        <v>7222.3398000000007</v>
      </c>
      <c r="AB655" s="118">
        <f t="shared" si="180"/>
        <v>7222.3398000000007</v>
      </c>
    </row>
    <row r="656" spans="1:28" x14ac:dyDescent="0.25">
      <c r="A656" s="193" t="s">
        <v>278</v>
      </c>
      <c r="B656" s="51" t="s">
        <v>81</v>
      </c>
      <c r="C656" s="51" t="s">
        <v>55</v>
      </c>
      <c r="D656" s="51" t="s">
        <v>192</v>
      </c>
      <c r="E656" s="51" t="s">
        <v>253</v>
      </c>
      <c r="F656" s="52">
        <v>5.5</v>
      </c>
      <c r="G656" s="53">
        <v>26596.245599999998</v>
      </c>
      <c r="H656" s="52">
        <v>11</v>
      </c>
      <c r="I656" s="53">
        <v>36884.61</v>
      </c>
      <c r="J656" s="121">
        <v>4060431034</v>
      </c>
      <c r="K656" s="52">
        <f t="shared" si="167"/>
        <v>11</v>
      </c>
      <c r="L656" s="52">
        <f t="shared" si="169"/>
        <v>6.4999999999999991</v>
      </c>
      <c r="M656" s="52">
        <f t="shared" si="170"/>
        <v>7.9999999999999991</v>
      </c>
      <c r="N656" s="52">
        <f t="shared" si="168"/>
        <v>11</v>
      </c>
      <c r="O656" s="52">
        <f t="shared" si="171"/>
        <v>7.9999999999999991</v>
      </c>
      <c r="P656" s="52">
        <f t="shared" si="172"/>
        <v>11</v>
      </c>
      <c r="Q656" s="52">
        <f t="shared" si="173"/>
        <v>8</v>
      </c>
      <c r="R656" s="52">
        <f t="shared" si="174"/>
        <v>0</v>
      </c>
      <c r="S656" s="52" t="str">
        <f t="shared" si="175"/>
        <v>não</v>
      </c>
      <c r="T656" s="52">
        <v>6.4999999999999991</v>
      </c>
      <c r="U656" s="53">
        <v>31431.9264</v>
      </c>
      <c r="V656" s="53">
        <v>4835.6809999999996</v>
      </c>
      <c r="W656" s="176" t="str">
        <f t="shared" si="176"/>
        <v>SIM</v>
      </c>
      <c r="X656" s="118">
        <f t="shared" si="177"/>
        <v>-12089.202499999999</v>
      </c>
      <c r="Y656" s="194" t="str">
        <f>IF(I656&gt;(H656*V656),"SIM","NÃO")</f>
        <v>NÃO</v>
      </c>
      <c r="Z656" s="118">
        <f t="shared" si="178"/>
        <v>-8382.8659090909096</v>
      </c>
      <c r="AA656" s="118">
        <f t="shared" si="179"/>
        <v>-26596.245499999997</v>
      </c>
      <c r="AB656" s="118">
        <f t="shared" si="180"/>
        <v>-18442.305</v>
      </c>
    </row>
    <row r="657" spans="1:28" ht="30" x14ac:dyDescent="0.25">
      <c r="A657" s="193" t="s">
        <v>278</v>
      </c>
      <c r="B657" s="51" t="s">
        <v>81</v>
      </c>
      <c r="C657" s="51" t="s">
        <v>55</v>
      </c>
      <c r="D657" s="51" t="s">
        <v>193</v>
      </c>
      <c r="E657" s="51" t="s">
        <v>250</v>
      </c>
      <c r="F657" s="52">
        <v>1.5</v>
      </c>
      <c r="G657" s="53">
        <v>7222.3397999999997</v>
      </c>
      <c r="H657" s="52">
        <v>0</v>
      </c>
      <c r="I657" s="53">
        <v>0</v>
      </c>
      <c r="J657" s="121">
        <v>4060431035</v>
      </c>
      <c r="K657" s="52">
        <f t="shared" si="167"/>
        <v>0</v>
      </c>
      <c r="L657" s="52">
        <f t="shared" si="169"/>
        <v>0</v>
      </c>
      <c r="M657" s="52">
        <f t="shared" si="170"/>
        <v>9</v>
      </c>
      <c r="N657" s="52">
        <f t="shared" si="168"/>
        <v>14</v>
      </c>
      <c r="O657" s="52">
        <f t="shared" si="171"/>
        <v>9</v>
      </c>
      <c r="P657" s="52">
        <f t="shared" si="172"/>
        <v>14</v>
      </c>
      <c r="Q657" s="52">
        <f t="shared" si="173"/>
        <v>0</v>
      </c>
      <c r="R657" s="52">
        <f t="shared" si="174"/>
        <v>0</v>
      </c>
      <c r="S657" s="52" t="str">
        <f t="shared" si="175"/>
        <v xml:space="preserve"> </v>
      </c>
      <c r="T657" s="52">
        <v>1.5</v>
      </c>
      <c r="U657" s="53">
        <v>7222.3397999999997</v>
      </c>
      <c r="V657" s="53">
        <v>4814.8932000000004</v>
      </c>
      <c r="W657" s="176" t="str">
        <f t="shared" si="176"/>
        <v>NÃO</v>
      </c>
      <c r="X657" s="118">
        <f t="shared" si="177"/>
        <v>7222.3398000000007</v>
      </c>
      <c r="Y657" s="194"/>
      <c r="Z657" s="118">
        <f t="shared" si="178"/>
        <v>7222.3398000000007</v>
      </c>
      <c r="AA657" s="118">
        <f t="shared" si="179"/>
        <v>7222.3398000000007</v>
      </c>
      <c r="AB657" s="118">
        <f t="shared" si="180"/>
        <v>7222.3398000000007</v>
      </c>
    </row>
    <row r="658" spans="1:28" ht="30" x14ac:dyDescent="0.25">
      <c r="A658" s="193" t="s">
        <v>278</v>
      </c>
      <c r="B658" s="51" t="s">
        <v>81</v>
      </c>
      <c r="C658" s="51" t="s">
        <v>55</v>
      </c>
      <c r="D658" s="51" t="s">
        <v>193</v>
      </c>
      <c r="E658" s="51" t="s">
        <v>253</v>
      </c>
      <c r="F658" s="52">
        <v>6.4999999999999991</v>
      </c>
      <c r="G658" s="53">
        <v>31431.9264</v>
      </c>
      <c r="H658" s="52">
        <v>14</v>
      </c>
      <c r="I658" s="53">
        <v>72654.11</v>
      </c>
      <c r="J658" s="121">
        <v>4060431035</v>
      </c>
      <c r="K658" s="52">
        <f t="shared" si="167"/>
        <v>14</v>
      </c>
      <c r="L658" s="52">
        <f t="shared" si="169"/>
        <v>7.5</v>
      </c>
      <c r="M658" s="52">
        <f t="shared" si="170"/>
        <v>9</v>
      </c>
      <c r="N658" s="52">
        <f t="shared" si="168"/>
        <v>14</v>
      </c>
      <c r="O658" s="52">
        <f t="shared" si="171"/>
        <v>9</v>
      </c>
      <c r="P658" s="52">
        <f t="shared" si="172"/>
        <v>14</v>
      </c>
      <c r="Q658" s="52">
        <f t="shared" si="173"/>
        <v>9</v>
      </c>
      <c r="R658" s="52">
        <f t="shared" si="174"/>
        <v>0</v>
      </c>
      <c r="S658" s="52" t="str">
        <f t="shared" si="175"/>
        <v>não</v>
      </c>
      <c r="T658" s="52">
        <v>7.5</v>
      </c>
      <c r="U658" s="53">
        <v>36267.607199999999</v>
      </c>
      <c r="V658" s="53">
        <v>4835.6809999999996</v>
      </c>
      <c r="W658" s="176" t="str">
        <f t="shared" si="176"/>
        <v>SIM</v>
      </c>
      <c r="X658" s="118">
        <f t="shared" si="177"/>
        <v>-12089.202500000003</v>
      </c>
      <c r="Y658" s="194" t="str">
        <f>IF(I658&gt;(H658*V658),"SIM","NÃO")</f>
        <v>SIM</v>
      </c>
      <c r="Z658" s="118">
        <f t="shared" si="178"/>
        <v>-12089.202500000003</v>
      </c>
      <c r="AA658" s="118">
        <f t="shared" si="179"/>
        <v>-36267.607499999998</v>
      </c>
      <c r="AB658" s="118">
        <f t="shared" si="180"/>
        <v>-36267.607499999998</v>
      </c>
    </row>
    <row r="659" spans="1:28" x14ac:dyDescent="0.25">
      <c r="A659" s="193" t="s">
        <v>278</v>
      </c>
      <c r="B659" s="51" t="s">
        <v>81</v>
      </c>
      <c r="C659" s="51" t="s">
        <v>82</v>
      </c>
      <c r="D659" s="51" t="s">
        <v>188</v>
      </c>
      <c r="E659" s="51" t="s">
        <v>250</v>
      </c>
      <c r="F659" s="52">
        <v>14.499999999999998</v>
      </c>
      <c r="G659" s="53">
        <v>69815.951400000005</v>
      </c>
      <c r="H659" s="52">
        <v>1</v>
      </c>
      <c r="I659" s="53">
        <v>2552.02</v>
      </c>
      <c r="J659" s="121">
        <v>4060431036</v>
      </c>
      <c r="K659" s="52">
        <f t="shared" si="167"/>
        <v>1</v>
      </c>
      <c r="L659" s="52">
        <f t="shared" si="169"/>
        <v>17.5</v>
      </c>
      <c r="M659" s="52">
        <f t="shared" si="170"/>
        <v>17.5</v>
      </c>
      <c r="N659" s="52">
        <f t="shared" si="168"/>
        <v>1</v>
      </c>
      <c r="O659" s="52">
        <f t="shared" si="171"/>
        <v>17.5</v>
      </c>
      <c r="P659" s="52">
        <f t="shared" si="172"/>
        <v>1</v>
      </c>
      <c r="Q659" s="52">
        <f t="shared" si="173"/>
        <v>18</v>
      </c>
      <c r="R659" s="52">
        <f t="shared" si="174"/>
        <v>0</v>
      </c>
      <c r="S659" s="52" t="str">
        <f t="shared" si="175"/>
        <v>não</v>
      </c>
      <c r="T659" s="52">
        <v>17.5</v>
      </c>
      <c r="U659" s="53">
        <v>84260.630999999994</v>
      </c>
      <c r="V659" s="53">
        <v>4814.8932000000004</v>
      </c>
      <c r="W659" s="176" t="str">
        <f t="shared" si="176"/>
        <v>NÃO</v>
      </c>
      <c r="X659" s="118">
        <f t="shared" si="177"/>
        <v>65001.058199999999</v>
      </c>
      <c r="Y659" s="194" t="str">
        <f>IF(I659&gt;(H659*V659),"SIM","NÃO")</f>
        <v>NÃO</v>
      </c>
      <c r="Z659" s="118">
        <f t="shared" si="178"/>
        <v>65001.058199999999</v>
      </c>
      <c r="AA659" s="118">
        <f t="shared" si="179"/>
        <v>65001.058199999999</v>
      </c>
      <c r="AB659" s="118">
        <f t="shared" si="180"/>
        <v>65001.058199999999</v>
      </c>
    </row>
    <row r="660" spans="1:28" x14ac:dyDescent="0.25">
      <c r="A660" s="193" t="s">
        <v>278</v>
      </c>
      <c r="B660" s="51" t="s">
        <v>81</v>
      </c>
      <c r="C660" s="51" t="s">
        <v>55</v>
      </c>
      <c r="D660" s="51" t="s">
        <v>194</v>
      </c>
      <c r="E660" s="51" t="s">
        <v>250</v>
      </c>
      <c r="F660" s="52">
        <v>2.5</v>
      </c>
      <c r="G660" s="53">
        <v>12037.233</v>
      </c>
      <c r="H660" s="52">
        <v>1</v>
      </c>
      <c r="I660" s="53">
        <v>6386.42</v>
      </c>
      <c r="J660" s="121">
        <v>4060431037</v>
      </c>
      <c r="K660" s="52">
        <f t="shared" si="167"/>
        <v>1</v>
      </c>
      <c r="L660" s="52">
        <f t="shared" si="169"/>
        <v>3</v>
      </c>
      <c r="M660" s="52">
        <f t="shared" si="170"/>
        <v>15.999999999999998</v>
      </c>
      <c r="N660" s="52">
        <f t="shared" si="168"/>
        <v>32</v>
      </c>
      <c r="O660" s="52">
        <f t="shared" si="171"/>
        <v>15.999999999999998</v>
      </c>
      <c r="P660" s="52">
        <f t="shared" si="172"/>
        <v>32</v>
      </c>
      <c r="Q660" s="52">
        <f t="shared" si="173"/>
        <v>1</v>
      </c>
      <c r="R660" s="52">
        <f t="shared" si="174"/>
        <v>0</v>
      </c>
      <c r="S660" s="52" t="str">
        <f t="shared" si="175"/>
        <v>sim</v>
      </c>
      <c r="T660" s="52">
        <v>3</v>
      </c>
      <c r="U660" s="53">
        <v>14444.679599999999</v>
      </c>
      <c r="V660" s="53">
        <v>4814.8932000000004</v>
      </c>
      <c r="W660" s="176" t="str">
        <f t="shared" si="176"/>
        <v>NÃO</v>
      </c>
      <c r="X660" s="118">
        <f t="shared" si="177"/>
        <v>7222.3398000000007</v>
      </c>
      <c r="Y660" s="194" t="str">
        <f>IF(I660&gt;(H660*V660),"SIM","NÃO")</f>
        <v>SIM</v>
      </c>
      <c r="Z660" s="118">
        <f t="shared" si="178"/>
        <v>7222.3398000000007</v>
      </c>
      <c r="AA660" s="118">
        <f t="shared" si="179"/>
        <v>7222.3398000000007</v>
      </c>
      <c r="AB660" s="118">
        <f t="shared" si="180"/>
        <v>7222.3398000000007</v>
      </c>
    </row>
    <row r="661" spans="1:28" x14ac:dyDescent="0.25">
      <c r="A661" s="193" t="s">
        <v>278</v>
      </c>
      <c r="B661" s="51" t="s">
        <v>81</v>
      </c>
      <c r="C661" s="51" t="s">
        <v>55</v>
      </c>
      <c r="D661" s="51" t="s">
        <v>194</v>
      </c>
      <c r="E661" s="51" t="s">
        <v>253</v>
      </c>
      <c r="F661" s="52">
        <v>11</v>
      </c>
      <c r="G661" s="53">
        <v>53192.491199999997</v>
      </c>
      <c r="H661" s="52">
        <v>31</v>
      </c>
      <c r="I661" s="53">
        <v>149624.18</v>
      </c>
      <c r="J661" s="121">
        <v>4060431037</v>
      </c>
      <c r="K661" s="52">
        <f t="shared" si="167"/>
        <v>31</v>
      </c>
      <c r="L661" s="52">
        <f t="shared" si="169"/>
        <v>12.999999999999998</v>
      </c>
      <c r="M661" s="52">
        <f t="shared" si="170"/>
        <v>15.999999999999998</v>
      </c>
      <c r="N661" s="52">
        <f t="shared" si="168"/>
        <v>32</v>
      </c>
      <c r="O661" s="52">
        <f t="shared" si="171"/>
        <v>14.999999999999998</v>
      </c>
      <c r="P661" s="52">
        <f t="shared" si="172"/>
        <v>31</v>
      </c>
      <c r="Q661" s="52">
        <f t="shared" si="173"/>
        <v>15</v>
      </c>
      <c r="R661" s="52">
        <f t="shared" si="174"/>
        <v>0</v>
      </c>
      <c r="S661" s="52" t="str">
        <f t="shared" si="175"/>
        <v>não</v>
      </c>
      <c r="T661" s="52">
        <v>12.999999999999998</v>
      </c>
      <c r="U661" s="53">
        <v>62863.852800000001</v>
      </c>
      <c r="V661" s="53">
        <v>4835.6809999999996</v>
      </c>
      <c r="W661" s="176" t="str">
        <f t="shared" si="176"/>
        <v>SIM</v>
      </c>
      <c r="X661" s="118">
        <f t="shared" si="177"/>
        <v>-19342.723999999998</v>
      </c>
      <c r="Y661" s="194" t="str">
        <f>IF(I661&gt;(H661*V661),"SIM","NÃO")</f>
        <v>NÃO</v>
      </c>
      <c r="Z661" s="118">
        <f t="shared" si="178"/>
        <v>-19306.345806451613</v>
      </c>
      <c r="AA661" s="118">
        <f t="shared" si="179"/>
        <v>-96713.62</v>
      </c>
      <c r="AB661" s="118">
        <f t="shared" si="180"/>
        <v>-96531.729032258067</v>
      </c>
    </row>
    <row r="662" spans="1:28" x14ac:dyDescent="0.25">
      <c r="A662" s="193" t="s">
        <v>278</v>
      </c>
      <c r="B662" s="51" t="s">
        <v>81</v>
      </c>
      <c r="C662" s="51" t="s">
        <v>82</v>
      </c>
      <c r="D662" s="51" t="s">
        <v>189</v>
      </c>
      <c r="E662" s="51" t="s">
        <v>250</v>
      </c>
      <c r="F662" s="52">
        <v>2.5</v>
      </c>
      <c r="G662" s="53">
        <v>12037.233</v>
      </c>
      <c r="H662" s="52">
        <v>0</v>
      </c>
      <c r="I662" s="53">
        <v>0</v>
      </c>
      <c r="J662" s="121">
        <v>4060431038</v>
      </c>
      <c r="K662" s="52">
        <f t="shared" si="167"/>
        <v>0</v>
      </c>
      <c r="L662" s="52">
        <f t="shared" si="169"/>
        <v>0</v>
      </c>
      <c r="M662" s="52">
        <f t="shared" si="170"/>
        <v>3</v>
      </c>
      <c r="N662" s="52">
        <f t="shared" si="168"/>
        <v>0</v>
      </c>
      <c r="O662" s="52">
        <f t="shared" si="171"/>
        <v>3</v>
      </c>
      <c r="P662" s="52">
        <f t="shared" si="172"/>
        <v>0</v>
      </c>
      <c r="Q662" s="52">
        <f t="shared" si="173"/>
        <v>0</v>
      </c>
      <c r="R662" s="52">
        <f t="shared" si="174"/>
        <v>0</v>
      </c>
      <c r="S662" s="52" t="str">
        <f t="shared" si="175"/>
        <v xml:space="preserve"> </v>
      </c>
      <c r="T662" s="52">
        <v>3</v>
      </c>
      <c r="U662" s="53">
        <v>14444.679599999999</v>
      </c>
      <c r="V662" s="53">
        <v>4814.8932000000004</v>
      </c>
      <c r="W662" s="176" t="str">
        <f t="shared" si="176"/>
        <v>NÃO</v>
      </c>
      <c r="X662" s="118">
        <f t="shared" si="177"/>
        <v>12037.233</v>
      </c>
      <c r="Y662" s="194"/>
      <c r="Z662" s="118">
        <f t="shared" si="178"/>
        <v>12037.233</v>
      </c>
      <c r="AA662" s="118">
        <f t="shared" si="179"/>
        <v>12037.233</v>
      </c>
      <c r="AB662" s="118">
        <f t="shared" si="180"/>
        <v>12037.233</v>
      </c>
    </row>
    <row r="663" spans="1:28" ht="30" x14ac:dyDescent="0.25">
      <c r="A663" s="193" t="s">
        <v>278</v>
      </c>
      <c r="B663" s="51" t="s">
        <v>81</v>
      </c>
      <c r="C663" s="51" t="s">
        <v>82</v>
      </c>
      <c r="D663" s="51" t="s">
        <v>189</v>
      </c>
      <c r="E663" s="51" t="s">
        <v>258</v>
      </c>
      <c r="F663" s="52">
        <v>0</v>
      </c>
      <c r="G663" s="53">
        <v>0</v>
      </c>
      <c r="H663" s="52">
        <v>1</v>
      </c>
      <c r="I663" s="53">
        <v>4087.38</v>
      </c>
      <c r="J663" s="121">
        <v>4060431038</v>
      </c>
      <c r="K663" s="52">
        <f t="shared" si="167"/>
        <v>0</v>
      </c>
      <c r="L663" s="52">
        <f t="shared" si="169"/>
        <v>0</v>
      </c>
      <c r="M663" s="52">
        <f t="shared" si="170"/>
        <v>3</v>
      </c>
      <c r="N663" s="52">
        <f t="shared" si="168"/>
        <v>0</v>
      </c>
      <c r="O663" s="52">
        <f t="shared" si="171"/>
        <v>3</v>
      </c>
      <c r="P663" s="52">
        <f t="shared" si="172"/>
        <v>0</v>
      </c>
      <c r="Q663" s="52">
        <f t="shared" si="173"/>
        <v>0</v>
      </c>
      <c r="R663" s="52">
        <f t="shared" si="174"/>
        <v>0</v>
      </c>
      <c r="S663" s="52" t="str">
        <f t="shared" si="175"/>
        <v xml:space="preserve"> </v>
      </c>
      <c r="T663" s="52">
        <v>0</v>
      </c>
      <c r="U663" s="53">
        <v>0</v>
      </c>
      <c r="V663" s="53">
        <v>5020.93</v>
      </c>
      <c r="W663" s="176" t="str">
        <f t="shared" si="176"/>
        <v/>
      </c>
      <c r="X663" s="118">
        <f t="shared" si="177"/>
        <v>-5020.93</v>
      </c>
      <c r="Y663" s="194" t="str">
        <f>IF(I663&gt;(H663*V663),"SIM","NÃO")</f>
        <v>NÃO</v>
      </c>
      <c r="Z663" s="118">
        <f t="shared" si="178"/>
        <v>-4087.38</v>
      </c>
      <c r="AA663" s="118">
        <f t="shared" si="179"/>
        <v>-5020.93</v>
      </c>
      <c r="AB663" s="118">
        <f t="shared" si="180"/>
        <v>-4087.38</v>
      </c>
    </row>
    <row r="664" spans="1:28" ht="30" x14ac:dyDescent="0.25">
      <c r="A664" s="193" t="s">
        <v>278</v>
      </c>
      <c r="B664" s="51" t="s">
        <v>81</v>
      </c>
      <c r="C664" s="51" t="s">
        <v>82</v>
      </c>
      <c r="D664" s="51" t="s">
        <v>190</v>
      </c>
      <c r="E664" s="51" t="s">
        <v>250</v>
      </c>
      <c r="F664" s="52">
        <v>3.9999999999999996</v>
      </c>
      <c r="G664" s="53">
        <v>19259.572800000002</v>
      </c>
      <c r="H664" s="52">
        <v>0</v>
      </c>
      <c r="I664" s="53">
        <v>0</v>
      </c>
      <c r="J664" s="121">
        <v>4060431039</v>
      </c>
      <c r="K664" s="52">
        <f t="shared" si="167"/>
        <v>0</v>
      </c>
      <c r="L664" s="52">
        <f t="shared" si="169"/>
        <v>0</v>
      </c>
      <c r="M664" s="52">
        <f t="shared" si="170"/>
        <v>4.5</v>
      </c>
      <c r="N664" s="52">
        <f t="shared" si="168"/>
        <v>0</v>
      </c>
      <c r="O664" s="52">
        <f t="shared" si="171"/>
        <v>4.5</v>
      </c>
      <c r="P664" s="52">
        <f t="shared" si="172"/>
        <v>0</v>
      </c>
      <c r="Q664" s="52">
        <f t="shared" si="173"/>
        <v>0</v>
      </c>
      <c r="R664" s="52">
        <f t="shared" si="174"/>
        <v>0</v>
      </c>
      <c r="S664" s="52" t="str">
        <f t="shared" si="175"/>
        <v xml:space="preserve"> </v>
      </c>
      <c r="T664" s="52">
        <v>4.5</v>
      </c>
      <c r="U664" s="53">
        <v>21667.019400000001</v>
      </c>
      <c r="V664" s="53">
        <v>4814.8932000000004</v>
      </c>
      <c r="W664" s="176" t="str">
        <f t="shared" si="176"/>
        <v>NÃO</v>
      </c>
      <c r="X664" s="118">
        <f t="shared" si="177"/>
        <v>19259.572799999998</v>
      </c>
      <c r="Y664" s="194"/>
      <c r="Z664" s="118">
        <f t="shared" si="178"/>
        <v>19259.572799999998</v>
      </c>
      <c r="AA664" s="118">
        <f t="shared" si="179"/>
        <v>19259.572799999998</v>
      </c>
      <c r="AB664" s="118">
        <f t="shared" si="180"/>
        <v>19259.572799999998</v>
      </c>
    </row>
    <row r="665" spans="1:28" x14ac:dyDescent="0.25">
      <c r="A665" s="193" t="s">
        <v>278</v>
      </c>
      <c r="B665" s="51" t="s">
        <v>81</v>
      </c>
      <c r="C665" s="51" t="s">
        <v>82</v>
      </c>
      <c r="D665" s="51" t="s">
        <v>191</v>
      </c>
      <c r="E665" s="51" t="s">
        <v>253</v>
      </c>
      <c r="F665" s="52">
        <v>3</v>
      </c>
      <c r="G665" s="53">
        <v>14507.043</v>
      </c>
      <c r="H665" s="52">
        <v>0</v>
      </c>
      <c r="I665" s="53">
        <v>0</v>
      </c>
      <c r="J665" s="121">
        <v>4060431040</v>
      </c>
      <c r="K665" s="52">
        <f t="shared" si="167"/>
        <v>0</v>
      </c>
      <c r="L665" s="52">
        <f t="shared" si="169"/>
        <v>0</v>
      </c>
      <c r="M665" s="52">
        <f t="shared" si="170"/>
        <v>3.5000000000000004</v>
      </c>
      <c r="N665" s="52">
        <f t="shared" si="168"/>
        <v>0</v>
      </c>
      <c r="O665" s="52">
        <f t="shared" si="171"/>
        <v>3.5000000000000004</v>
      </c>
      <c r="P665" s="52">
        <f t="shared" si="172"/>
        <v>0</v>
      </c>
      <c r="Q665" s="52">
        <f t="shared" si="173"/>
        <v>0</v>
      </c>
      <c r="R665" s="52">
        <f t="shared" si="174"/>
        <v>0</v>
      </c>
      <c r="S665" s="52" t="str">
        <f t="shared" si="175"/>
        <v xml:space="preserve"> </v>
      </c>
      <c r="T665" s="52">
        <v>3.5000000000000004</v>
      </c>
      <c r="U665" s="53">
        <v>16924.883399999999</v>
      </c>
      <c r="V665" s="53">
        <v>4835.6809999999996</v>
      </c>
      <c r="W665" s="176" t="str">
        <f t="shared" si="176"/>
        <v>NÃO</v>
      </c>
      <c r="X665" s="118">
        <f t="shared" si="177"/>
        <v>14507.042999999998</v>
      </c>
      <c r="Y665" s="194"/>
      <c r="Z665" s="118">
        <f t="shared" si="178"/>
        <v>14507.042999999998</v>
      </c>
      <c r="AA665" s="118">
        <f t="shared" si="179"/>
        <v>14507.042999999998</v>
      </c>
      <c r="AB665" s="118">
        <f t="shared" si="180"/>
        <v>14507.042999999998</v>
      </c>
    </row>
    <row r="666" spans="1:28" x14ac:dyDescent="0.25">
      <c r="A666" s="193" t="s">
        <v>278</v>
      </c>
      <c r="B666" s="51" t="s">
        <v>93</v>
      </c>
      <c r="C666" s="51" t="s">
        <v>76</v>
      </c>
      <c r="D666" s="51" t="s">
        <v>227</v>
      </c>
      <c r="E666" s="51" t="s">
        <v>251</v>
      </c>
      <c r="F666" s="52">
        <v>1.9999999999999998</v>
      </c>
      <c r="G666" s="53">
        <v>9631.4742000000006</v>
      </c>
      <c r="H666" s="52">
        <v>0</v>
      </c>
      <c r="I666" s="53">
        <v>0</v>
      </c>
      <c r="J666" s="121">
        <v>4060431041</v>
      </c>
      <c r="K666" s="52">
        <f t="shared" si="167"/>
        <v>0</v>
      </c>
      <c r="L666" s="52">
        <f t="shared" si="169"/>
        <v>0</v>
      </c>
      <c r="M666" s="52">
        <f t="shared" si="170"/>
        <v>2.5</v>
      </c>
      <c r="N666" s="52">
        <f t="shared" si="168"/>
        <v>0</v>
      </c>
      <c r="O666" s="52">
        <f t="shared" si="171"/>
        <v>2.5</v>
      </c>
      <c r="P666" s="52">
        <f t="shared" si="172"/>
        <v>0</v>
      </c>
      <c r="Q666" s="52">
        <f t="shared" si="173"/>
        <v>0</v>
      </c>
      <c r="R666" s="52">
        <f t="shared" si="174"/>
        <v>0</v>
      </c>
      <c r="S666" s="52" t="str">
        <f t="shared" si="175"/>
        <v xml:space="preserve"> </v>
      </c>
      <c r="T666" s="52">
        <v>2.5</v>
      </c>
      <c r="U666" s="53">
        <v>12039.3426</v>
      </c>
      <c r="V666" s="53">
        <v>4815.7371000000003</v>
      </c>
      <c r="W666" s="176" t="str">
        <f t="shared" si="176"/>
        <v>NÃO</v>
      </c>
      <c r="X666" s="118">
        <f t="shared" si="177"/>
        <v>9631.4741999999987</v>
      </c>
      <c r="Y666" s="194"/>
      <c r="Z666" s="118">
        <f t="shared" si="178"/>
        <v>9631.4741999999987</v>
      </c>
      <c r="AA666" s="118">
        <f t="shared" si="179"/>
        <v>9631.4741999999987</v>
      </c>
      <c r="AB666" s="118">
        <f t="shared" si="180"/>
        <v>9631.4741999999987</v>
      </c>
    </row>
    <row r="667" spans="1:28" x14ac:dyDescent="0.25">
      <c r="A667" s="193" t="s">
        <v>278</v>
      </c>
      <c r="B667" s="51" t="s">
        <v>93</v>
      </c>
      <c r="C667" s="51" t="s">
        <v>76</v>
      </c>
      <c r="D667" s="51" t="s">
        <v>228</v>
      </c>
      <c r="E667" s="51" t="s">
        <v>251</v>
      </c>
      <c r="F667" s="52">
        <v>4.5</v>
      </c>
      <c r="G667" s="53">
        <v>21670.816800000001</v>
      </c>
      <c r="H667" s="52">
        <v>2</v>
      </c>
      <c r="I667" s="53">
        <v>13854.31</v>
      </c>
      <c r="J667" s="121">
        <v>4060431042</v>
      </c>
      <c r="K667" s="52">
        <f t="shared" si="167"/>
        <v>2</v>
      </c>
      <c r="L667" s="52">
        <f t="shared" si="169"/>
        <v>5</v>
      </c>
      <c r="M667" s="52">
        <f t="shared" si="170"/>
        <v>5</v>
      </c>
      <c r="N667" s="52">
        <f t="shared" si="168"/>
        <v>2</v>
      </c>
      <c r="O667" s="52">
        <f t="shared" si="171"/>
        <v>5</v>
      </c>
      <c r="P667" s="52">
        <f t="shared" si="172"/>
        <v>2</v>
      </c>
      <c r="Q667" s="52">
        <f t="shared" si="173"/>
        <v>5</v>
      </c>
      <c r="R667" s="52">
        <f t="shared" si="174"/>
        <v>0</v>
      </c>
      <c r="S667" s="52" t="str">
        <f t="shared" si="175"/>
        <v>não</v>
      </c>
      <c r="T667" s="52">
        <v>5</v>
      </c>
      <c r="U667" s="53">
        <v>24078.685799999999</v>
      </c>
      <c r="V667" s="53">
        <v>4815.7371000000003</v>
      </c>
      <c r="W667" s="176" t="str">
        <f t="shared" si="176"/>
        <v>NÃO</v>
      </c>
      <c r="X667" s="118">
        <f t="shared" si="177"/>
        <v>12039.34275</v>
      </c>
      <c r="Y667" s="194" t="str">
        <f>IF(I667&gt;(H667*V667),"SIM","NÃO")</f>
        <v>SIM</v>
      </c>
      <c r="Z667" s="118">
        <f t="shared" si="178"/>
        <v>12039.34275</v>
      </c>
      <c r="AA667" s="118">
        <f t="shared" si="179"/>
        <v>12039.34275</v>
      </c>
      <c r="AB667" s="118">
        <f t="shared" si="180"/>
        <v>12039.34275</v>
      </c>
    </row>
    <row r="668" spans="1:28" ht="30" x14ac:dyDescent="0.25">
      <c r="A668" s="193" t="s">
        <v>278</v>
      </c>
      <c r="B668" s="51" t="s">
        <v>93</v>
      </c>
      <c r="C668" s="51" t="s">
        <v>43</v>
      </c>
      <c r="D668" s="51" t="s">
        <v>224</v>
      </c>
      <c r="E668" s="51" t="s">
        <v>251</v>
      </c>
      <c r="F668" s="52">
        <v>23</v>
      </c>
      <c r="G668" s="53">
        <v>110761.95299999999</v>
      </c>
      <c r="H668" s="52">
        <v>17</v>
      </c>
      <c r="I668" s="53">
        <v>78978.429999999993</v>
      </c>
      <c r="J668" s="121">
        <v>4060431043</v>
      </c>
      <c r="K668" s="52">
        <f t="shared" si="167"/>
        <v>17</v>
      </c>
      <c r="L668" s="52">
        <f t="shared" si="169"/>
        <v>27</v>
      </c>
      <c r="M668" s="52">
        <f t="shared" si="170"/>
        <v>27</v>
      </c>
      <c r="N668" s="52">
        <f t="shared" si="168"/>
        <v>17</v>
      </c>
      <c r="O668" s="52">
        <f t="shared" si="171"/>
        <v>27</v>
      </c>
      <c r="P668" s="52">
        <f t="shared" si="172"/>
        <v>17</v>
      </c>
      <c r="Q668" s="52">
        <f t="shared" si="173"/>
        <v>27</v>
      </c>
      <c r="R668" s="52">
        <f t="shared" si="174"/>
        <v>0</v>
      </c>
      <c r="S668" s="52" t="str">
        <f t="shared" si="175"/>
        <v>não</v>
      </c>
      <c r="T668" s="52">
        <v>27</v>
      </c>
      <c r="U668" s="53">
        <v>130024.902</v>
      </c>
      <c r="V668" s="53">
        <v>4815.7371000000003</v>
      </c>
      <c r="W668" s="176" t="str">
        <f t="shared" si="176"/>
        <v>NÃO</v>
      </c>
      <c r="X668" s="118">
        <f t="shared" si="177"/>
        <v>28894.422600000002</v>
      </c>
      <c r="Y668" s="194" t="str">
        <f>IF(I668&gt;(H668*V668),"SIM","NÃO")</f>
        <v>NÃO</v>
      </c>
      <c r="Z668" s="118">
        <f t="shared" si="178"/>
        <v>28894.422600000002</v>
      </c>
      <c r="AA668" s="118">
        <f t="shared" si="179"/>
        <v>28894.422600000002</v>
      </c>
      <c r="AB668" s="118">
        <f t="shared" si="180"/>
        <v>28894.422600000002</v>
      </c>
    </row>
    <row r="669" spans="1:28" x14ac:dyDescent="0.25">
      <c r="A669" s="193" t="s">
        <v>278</v>
      </c>
      <c r="B669" s="51" t="s">
        <v>93</v>
      </c>
      <c r="C669" s="51" t="s">
        <v>76</v>
      </c>
      <c r="D669" s="51" t="s">
        <v>229</v>
      </c>
      <c r="E669" s="51" t="s">
        <v>251</v>
      </c>
      <c r="F669" s="52">
        <v>6</v>
      </c>
      <c r="G669" s="53">
        <v>28894.422600000002</v>
      </c>
      <c r="H669" s="52">
        <v>1</v>
      </c>
      <c r="I669" s="53">
        <v>6049.88</v>
      </c>
      <c r="J669" s="121">
        <v>4060431044</v>
      </c>
      <c r="K669" s="52">
        <f t="shared" si="167"/>
        <v>1</v>
      </c>
      <c r="L669" s="52">
        <f t="shared" si="169"/>
        <v>7.5</v>
      </c>
      <c r="M669" s="52">
        <f t="shared" si="170"/>
        <v>7.5</v>
      </c>
      <c r="N669" s="52">
        <f t="shared" si="168"/>
        <v>1</v>
      </c>
      <c r="O669" s="52">
        <f t="shared" si="171"/>
        <v>7.5</v>
      </c>
      <c r="P669" s="52">
        <f t="shared" si="172"/>
        <v>1</v>
      </c>
      <c r="Q669" s="52">
        <f t="shared" si="173"/>
        <v>8</v>
      </c>
      <c r="R669" s="52">
        <f t="shared" si="174"/>
        <v>0</v>
      </c>
      <c r="S669" s="52" t="str">
        <f t="shared" si="175"/>
        <v>não</v>
      </c>
      <c r="T669" s="52">
        <v>7.5</v>
      </c>
      <c r="U669" s="53">
        <v>36118.028400000003</v>
      </c>
      <c r="V669" s="53">
        <v>4815.7371000000003</v>
      </c>
      <c r="W669" s="176" t="str">
        <f t="shared" si="176"/>
        <v>NÃO</v>
      </c>
      <c r="X669" s="118">
        <f t="shared" si="177"/>
        <v>24078.6855</v>
      </c>
      <c r="Y669" s="194" t="str">
        <f>IF(I669&gt;(H669*V669),"SIM","NÃO")</f>
        <v>SIM</v>
      </c>
      <c r="Z669" s="118">
        <f t="shared" si="178"/>
        <v>24078.6855</v>
      </c>
      <c r="AA669" s="118">
        <f t="shared" si="179"/>
        <v>24078.6855</v>
      </c>
      <c r="AB669" s="118">
        <f t="shared" si="180"/>
        <v>24078.6855</v>
      </c>
    </row>
    <row r="670" spans="1:28" x14ac:dyDescent="0.25">
      <c r="A670" s="193" t="s">
        <v>278</v>
      </c>
      <c r="B670" s="51" t="s">
        <v>93</v>
      </c>
      <c r="C670" s="51" t="s">
        <v>76</v>
      </c>
      <c r="D670" s="51" t="s">
        <v>230</v>
      </c>
      <c r="E670" s="51" t="s">
        <v>251</v>
      </c>
      <c r="F670" s="52">
        <v>6</v>
      </c>
      <c r="G670" s="53">
        <v>28894.422600000002</v>
      </c>
      <c r="H670" s="52">
        <v>0</v>
      </c>
      <c r="I670" s="53">
        <v>0</v>
      </c>
      <c r="J670" s="121">
        <v>4060431045</v>
      </c>
      <c r="K670" s="52">
        <f t="shared" si="167"/>
        <v>0</v>
      </c>
      <c r="L670" s="52">
        <f t="shared" si="169"/>
        <v>0</v>
      </c>
      <c r="M670" s="52">
        <f t="shared" si="170"/>
        <v>7.0000000000000009</v>
      </c>
      <c r="N670" s="52">
        <f t="shared" si="168"/>
        <v>0</v>
      </c>
      <c r="O670" s="52">
        <f t="shared" si="171"/>
        <v>7.0000000000000009</v>
      </c>
      <c r="P670" s="52">
        <f t="shared" si="172"/>
        <v>0</v>
      </c>
      <c r="Q670" s="52">
        <f t="shared" si="173"/>
        <v>0</v>
      </c>
      <c r="R670" s="52">
        <f t="shared" si="174"/>
        <v>0</v>
      </c>
      <c r="S670" s="52" t="str">
        <f t="shared" si="175"/>
        <v xml:space="preserve"> </v>
      </c>
      <c r="T670" s="52">
        <v>7.0000000000000009</v>
      </c>
      <c r="U670" s="53">
        <v>33710.159399999997</v>
      </c>
      <c r="V670" s="53">
        <v>4815.7371000000003</v>
      </c>
      <c r="W670" s="176" t="str">
        <f t="shared" si="176"/>
        <v>NÃO</v>
      </c>
      <c r="X670" s="118">
        <f t="shared" si="177"/>
        <v>28894.422600000002</v>
      </c>
      <c r="Y670" s="194"/>
      <c r="Z670" s="118">
        <f t="shared" si="178"/>
        <v>28894.422600000002</v>
      </c>
      <c r="AA670" s="118">
        <f t="shared" si="179"/>
        <v>28894.422600000002</v>
      </c>
      <c r="AB670" s="118">
        <f t="shared" si="180"/>
        <v>28894.422600000002</v>
      </c>
    </row>
    <row r="671" spans="1:28" x14ac:dyDescent="0.25">
      <c r="A671" s="193" t="s">
        <v>278</v>
      </c>
      <c r="B671" s="51" t="s">
        <v>93</v>
      </c>
      <c r="C671" s="51" t="s">
        <v>43</v>
      </c>
      <c r="D671" s="51" t="s">
        <v>225</v>
      </c>
      <c r="E671" s="51" t="s">
        <v>251</v>
      </c>
      <c r="F671" s="52">
        <v>1.9999999999999998</v>
      </c>
      <c r="G671" s="53">
        <v>9631.4742000000006</v>
      </c>
      <c r="H671" s="52">
        <v>2</v>
      </c>
      <c r="I671" s="53">
        <v>5783.39</v>
      </c>
      <c r="J671" s="121">
        <v>4060431046</v>
      </c>
      <c r="K671" s="52">
        <f t="shared" si="167"/>
        <v>2</v>
      </c>
      <c r="L671" s="52">
        <f t="shared" si="169"/>
        <v>1.9999999999999998</v>
      </c>
      <c r="M671" s="52">
        <f t="shared" si="170"/>
        <v>1.9999999999999998</v>
      </c>
      <c r="N671" s="52">
        <f t="shared" si="168"/>
        <v>2</v>
      </c>
      <c r="O671" s="52">
        <f t="shared" si="171"/>
        <v>1.9999999999999998</v>
      </c>
      <c r="P671" s="52">
        <f t="shared" si="172"/>
        <v>2</v>
      </c>
      <c r="Q671" s="52">
        <f t="shared" si="173"/>
        <v>2</v>
      </c>
      <c r="R671" s="52">
        <f t="shared" si="174"/>
        <v>0</v>
      </c>
      <c r="S671" s="52" t="str">
        <f t="shared" si="175"/>
        <v>não</v>
      </c>
      <c r="T671" s="52">
        <v>1.9999999999999998</v>
      </c>
      <c r="U671" s="53">
        <v>9631.4742000000006</v>
      </c>
      <c r="V671" s="53">
        <v>4815.7371000000003</v>
      </c>
      <c r="W671" s="176" t="str">
        <f t="shared" si="176"/>
        <v>NÃO</v>
      </c>
      <c r="X671" s="118">
        <f t="shared" si="177"/>
        <v>-1.0693084417923161E-12</v>
      </c>
      <c r="Y671" s="194" t="str">
        <f>IF(I671&gt;(H671*V671),"SIM","NÃO")</f>
        <v>NÃO</v>
      </c>
      <c r="Z671" s="118">
        <f t="shared" si="178"/>
        <v>-6.4208527383868844E-13</v>
      </c>
      <c r="AA671" s="118">
        <f t="shared" si="179"/>
        <v>-1.0693084417923161E-12</v>
      </c>
      <c r="AB671" s="118">
        <f t="shared" si="180"/>
        <v>-6.4208527383868844E-13</v>
      </c>
    </row>
    <row r="672" spans="1:28" ht="30" x14ac:dyDescent="0.25">
      <c r="A672" s="193" t="s">
        <v>278</v>
      </c>
      <c r="B672" s="51" t="s">
        <v>93</v>
      </c>
      <c r="C672" s="51" t="s">
        <v>43</v>
      </c>
      <c r="D672" s="51" t="s">
        <v>226</v>
      </c>
      <c r="E672" s="51" t="s">
        <v>251</v>
      </c>
      <c r="F672" s="52">
        <v>2.5</v>
      </c>
      <c r="G672" s="53">
        <v>12039.3426</v>
      </c>
      <c r="H672" s="52">
        <v>0</v>
      </c>
      <c r="I672" s="53">
        <v>0</v>
      </c>
      <c r="J672" s="121">
        <v>4060431047</v>
      </c>
      <c r="K672" s="52">
        <f t="shared" si="167"/>
        <v>0</v>
      </c>
      <c r="L672" s="52">
        <f t="shared" si="169"/>
        <v>0</v>
      </c>
      <c r="M672" s="52">
        <f t="shared" si="170"/>
        <v>3</v>
      </c>
      <c r="N672" s="52">
        <f t="shared" si="168"/>
        <v>0</v>
      </c>
      <c r="O672" s="52">
        <f t="shared" si="171"/>
        <v>3</v>
      </c>
      <c r="P672" s="52">
        <f t="shared" si="172"/>
        <v>0</v>
      </c>
      <c r="Q672" s="52">
        <f t="shared" si="173"/>
        <v>0</v>
      </c>
      <c r="R672" s="52">
        <f t="shared" si="174"/>
        <v>0</v>
      </c>
      <c r="S672" s="52" t="str">
        <f t="shared" si="175"/>
        <v xml:space="preserve"> </v>
      </c>
      <c r="T672" s="52">
        <v>3</v>
      </c>
      <c r="U672" s="53">
        <v>14447.211600000001</v>
      </c>
      <c r="V672" s="53">
        <v>4815.7371000000003</v>
      </c>
      <c r="W672" s="176" t="str">
        <f t="shared" si="176"/>
        <v>NÃO</v>
      </c>
      <c r="X672" s="118">
        <f t="shared" si="177"/>
        <v>12039.34275</v>
      </c>
      <c r="Y672" s="194"/>
      <c r="Z672" s="118">
        <f t="shared" si="178"/>
        <v>12039.34275</v>
      </c>
      <c r="AA672" s="118">
        <f t="shared" si="179"/>
        <v>12039.34275</v>
      </c>
      <c r="AB672" s="118">
        <f t="shared" si="180"/>
        <v>12039.34275</v>
      </c>
    </row>
    <row r="673" spans="1:28" x14ac:dyDescent="0.25">
      <c r="A673" s="193" t="s">
        <v>278</v>
      </c>
      <c r="B673" s="51" t="s">
        <v>93</v>
      </c>
      <c r="C673" s="51" t="s">
        <v>76</v>
      </c>
      <c r="D673" s="51" t="s">
        <v>231</v>
      </c>
      <c r="E673" s="51" t="s">
        <v>250</v>
      </c>
      <c r="F673" s="52">
        <v>0</v>
      </c>
      <c r="G673" s="53">
        <v>0</v>
      </c>
      <c r="H673" s="52">
        <v>1</v>
      </c>
      <c r="I673" s="53">
        <v>3084.7</v>
      </c>
      <c r="J673" s="121">
        <v>4060431048</v>
      </c>
      <c r="K673" s="52">
        <f t="shared" si="167"/>
        <v>0</v>
      </c>
      <c r="L673" s="52">
        <f t="shared" si="169"/>
        <v>0</v>
      </c>
      <c r="M673" s="52">
        <f t="shared" si="170"/>
        <v>12</v>
      </c>
      <c r="N673" s="52">
        <f t="shared" si="168"/>
        <v>1</v>
      </c>
      <c r="O673" s="52">
        <f t="shared" si="171"/>
        <v>12</v>
      </c>
      <c r="P673" s="52">
        <f t="shared" si="172"/>
        <v>1</v>
      </c>
      <c r="Q673" s="52">
        <f t="shared" si="173"/>
        <v>0</v>
      </c>
      <c r="R673" s="52">
        <f t="shared" si="174"/>
        <v>0</v>
      </c>
      <c r="S673" s="52" t="str">
        <f t="shared" si="175"/>
        <v xml:space="preserve"> </v>
      </c>
      <c r="T673" s="52">
        <v>0</v>
      </c>
      <c r="U673" s="53">
        <v>0</v>
      </c>
      <c r="V673" s="53">
        <v>4814.8932000000004</v>
      </c>
      <c r="W673" s="176" t="str">
        <f t="shared" si="176"/>
        <v/>
      </c>
      <c r="X673" s="118">
        <f t="shared" si="177"/>
        <v>-4814.8932000000004</v>
      </c>
      <c r="Y673" s="194" t="str">
        <f>IF(I673&gt;(H673*V673),"SIM","NÃO")</f>
        <v>NÃO</v>
      </c>
      <c r="Z673" s="118">
        <f t="shared" si="178"/>
        <v>-3084.7</v>
      </c>
      <c r="AA673" s="118">
        <f t="shared" si="179"/>
        <v>-4814.8932000000004</v>
      </c>
      <c r="AB673" s="118">
        <f t="shared" si="180"/>
        <v>-3084.7</v>
      </c>
    </row>
    <row r="674" spans="1:28" x14ac:dyDescent="0.25">
      <c r="A674" s="193" t="s">
        <v>278</v>
      </c>
      <c r="B674" s="51" t="s">
        <v>93</v>
      </c>
      <c r="C674" s="51" t="s">
        <v>76</v>
      </c>
      <c r="D674" s="51" t="s">
        <v>231</v>
      </c>
      <c r="E674" s="51" t="s">
        <v>251</v>
      </c>
      <c r="F674" s="52">
        <v>10.5</v>
      </c>
      <c r="G674" s="53">
        <v>50565.239399999999</v>
      </c>
      <c r="H674" s="52">
        <v>1</v>
      </c>
      <c r="I674" s="53">
        <v>4353.72</v>
      </c>
      <c r="J674" s="121">
        <v>4060431048</v>
      </c>
      <c r="K674" s="52">
        <f t="shared" si="167"/>
        <v>1</v>
      </c>
      <c r="L674" s="52">
        <f t="shared" si="169"/>
        <v>12</v>
      </c>
      <c r="M674" s="52">
        <f t="shared" si="170"/>
        <v>12</v>
      </c>
      <c r="N674" s="52">
        <f t="shared" si="168"/>
        <v>1</v>
      </c>
      <c r="O674" s="52">
        <f t="shared" si="171"/>
        <v>12</v>
      </c>
      <c r="P674" s="52">
        <f t="shared" si="172"/>
        <v>1</v>
      </c>
      <c r="Q674" s="52">
        <f t="shared" si="173"/>
        <v>12</v>
      </c>
      <c r="R674" s="52">
        <f t="shared" si="174"/>
        <v>0</v>
      </c>
      <c r="S674" s="52" t="str">
        <f t="shared" si="175"/>
        <v>não</v>
      </c>
      <c r="T674" s="52">
        <v>12</v>
      </c>
      <c r="U674" s="53">
        <v>57788.845200000003</v>
      </c>
      <c r="V674" s="53">
        <v>4815.7371000000003</v>
      </c>
      <c r="W674" s="176" t="str">
        <f t="shared" si="176"/>
        <v>NÃO</v>
      </c>
      <c r="X674" s="118">
        <f t="shared" si="177"/>
        <v>45749.50245</v>
      </c>
      <c r="Y674" s="194" t="str">
        <f>IF(I674&gt;(H674*V674),"SIM","NÃO")</f>
        <v>NÃO</v>
      </c>
      <c r="Z674" s="118">
        <f t="shared" si="178"/>
        <v>45749.50245</v>
      </c>
      <c r="AA674" s="118">
        <f t="shared" si="179"/>
        <v>45749.50245</v>
      </c>
      <c r="AB674" s="118">
        <f t="shared" si="180"/>
        <v>45749.50245</v>
      </c>
    </row>
    <row r="675" spans="1:28" ht="30" x14ac:dyDescent="0.25">
      <c r="A675" s="193" t="s">
        <v>278</v>
      </c>
      <c r="B675" s="51" t="s">
        <v>105</v>
      </c>
      <c r="C675" s="51" t="s">
        <v>69</v>
      </c>
      <c r="D675" s="51" t="s">
        <v>209</v>
      </c>
      <c r="E675" s="51" t="s">
        <v>261</v>
      </c>
      <c r="F675" s="52">
        <v>8.5</v>
      </c>
      <c r="G675" s="53">
        <v>37414.209600000002</v>
      </c>
      <c r="H675" s="52">
        <v>3</v>
      </c>
      <c r="I675" s="53">
        <v>21280.5</v>
      </c>
      <c r="J675" s="121">
        <v>4060431049</v>
      </c>
      <c r="K675" s="52">
        <f t="shared" si="167"/>
        <v>3</v>
      </c>
      <c r="L675" s="52">
        <f t="shared" si="169"/>
        <v>10</v>
      </c>
      <c r="M675" s="52">
        <f t="shared" si="170"/>
        <v>10</v>
      </c>
      <c r="N675" s="52">
        <f t="shared" si="168"/>
        <v>3</v>
      </c>
      <c r="O675" s="52">
        <f t="shared" si="171"/>
        <v>10</v>
      </c>
      <c r="P675" s="52">
        <f t="shared" si="172"/>
        <v>3</v>
      </c>
      <c r="Q675" s="52">
        <f t="shared" si="173"/>
        <v>10</v>
      </c>
      <c r="R675" s="52">
        <f t="shared" si="174"/>
        <v>0</v>
      </c>
      <c r="S675" s="52" t="str">
        <f t="shared" si="175"/>
        <v>não</v>
      </c>
      <c r="T675" s="52">
        <v>10</v>
      </c>
      <c r="U675" s="53">
        <v>44016.716999999997</v>
      </c>
      <c r="V675" s="53">
        <v>4401.6716999999999</v>
      </c>
      <c r="W675" s="176" t="str">
        <f t="shared" si="176"/>
        <v>NÃO</v>
      </c>
      <c r="X675" s="118">
        <f t="shared" si="177"/>
        <v>24209.194349999998</v>
      </c>
      <c r="Y675" s="194" t="str">
        <f>IF(I675&gt;(H675*V675),"SIM","NÃO")</f>
        <v>SIM</v>
      </c>
      <c r="Z675" s="118">
        <f t="shared" si="178"/>
        <v>24209.194349999998</v>
      </c>
      <c r="AA675" s="118">
        <f t="shared" si="179"/>
        <v>24209.194349999998</v>
      </c>
      <c r="AB675" s="118">
        <f t="shared" si="180"/>
        <v>24209.194349999998</v>
      </c>
    </row>
    <row r="676" spans="1:28" x14ac:dyDescent="0.25">
      <c r="A676" s="193" t="s">
        <v>278</v>
      </c>
      <c r="B676" s="51" t="s">
        <v>105</v>
      </c>
      <c r="C676" s="51" t="s">
        <v>69</v>
      </c>
      <c r="D676" s="51" t="s">
        <v>210</v>
      </c>
      <c r="E676" s="51" t="s">
        <v>261</v>
      </c>
      <c r="F676" s="52">
        <v>1.5</v>
      </c>
      <c r="G676" s="53">
        <v>6602.5074000000004</v>
      </c>
      <c r="H676" s="52">
        <v>0</v>
      </c>
      <c r="I676" s="53">
        <v>0</v>
      </c>
      <c r="J676" s="121">
        <v>4060431050</v>
      </c>
      <c r="K676" s="52">
        <f t="shared" si="167"/>
        <v>0</v>
      </c>
      <c r="L676" s="52">
        <f t="shared" si="169"/>
        <v>0</v>
      </c>
      <c r="M676" s="52">
        <f t="shared" si="170"/>
        <v>1.9999999999999998</v>
      </c>
      <c r="N676" s="52">
        <f t="shared" si="168"/>
        <v>0</v>
      </c>
      <c r="O676" s="52">
        <f t="shared" si="171"/>
        <v>1.9999999999999998</v>
      </c>
      <c r="P676" s="52">
        <f t="shared" si="172"/>
        <v>0</v>
      </c>
      <c r="Q676" s="52">
        <f t="shared" si="173"/>
        <v>0</v>
      </c>
      <c r="R676" s="52">
        <f t="shared" si="174"/>
        <v>0</v>
      </c>
      <c r="S676" s="52" t="str">
        <f t="shared" si="175"/>
        <v xml:space="preserve"> </v>
      </c>
      <c r="T676" s="52">
        <v>1.9999999999999998</v>
      </c>
      <c r="U676" s="53">
        <v>8803.3433999999997</v>
      </c>
      <c r="V676" s="53">
        <v>4401.6716999999999</v>
      </c>
      <c r="W676" s="176" t="str">
        <f t="shared" si="176"/>
        <v>NÃO</v>
      </c>
      <c r="X676" s="118">
        <f t="shared" si="177"/>
        <v>6602.5075500000003</v>
      </c>
      <c r="Y676" s="194"/>
      <c r="Z676" s="118">
        <f t="shared" si="178"/>
        <v>6602.5075500000003</v>
      </c>
      <c r="AA676" s="118">
        <f t="shared" si="179"/>
        <v>6602.5075500000003</v>
      </c>
      <c r="AB676" s="118">
        <f t="shared" si="180"/>
        <v>6602.5075500000003</v>
      </c>
    </row>
    <row r="677" spans="1:28" x14ac:dyDescent="0.25">
      <c r="A677" s="193" t="s">
        <v>278</v>
      </c>
      <c r="B677" s="51" t="s">
        <v>105</v>
      </c>
      <c r="C677" s="51" t="s">
        <v>69</v>
      </c>
      <c r="D677" s="51" t="s">
        <v>211</v>
      </c>
      <c r="E677" s="51" t="s">
        <v>261</v>
      </c>
      <c r="F677" s="52">
        <v>2.5</v>
      </c>
      <c r="G677" s="53">
        <v>11004.179400000001</v>
      </c>
      <c r="H677" s="52">
        <v>1</v>
      </c>
      <c r="I677" s="53">
        <v>1890.97</v>
      </c>
      <c r="J677" s="121">
        <v>4060431051</v>
      </c>
      <c r="K677" s="52">
        <f t="shared" si="167"/>
        <v>1</v>
      </c>
      <c r="L677" s="52">
        <f t="shared" si="169"/>
        <v>3</v>
      </c>
      <c r="M677" s="52">
        <f t="shared" si="170"/>
        <v>3</v>
      </c>
      <c r="N677" s="52">
        <f t="shared" si="168"/>
        <v>1</v>
      </c>
      <c r="O677" s="52">
        <f t="shared" si="171"/>
        <v>3</v>
      </c>
      <c r="P677" s="52">
        <f t="shared" si="172"/>
        <v>1</v>
      </c>
      <c r="Q677" s="52">
        <f t="shared" si="173"/>
        <v>3</v>
      </c>
      <c r="R677" s="52">
        <f t="shared" si="174"/>
        <v>0</v>
      </c>
      <c r="S677" s="52" t="str">
        <f t="shared" si="175"/>
        <v>não</v>
      </c>
      <c r="T677" s="52">
        <v>3</v>
      </c>
      <c r="U677" s="53">
        <v>13205.014800000001</v>
      </c>
      <c r="V677" s="53">
        <v>4401.6716999999999</v>
      </c>
      <c r="W677" s="176" t="str">
        <f t="shared" si="176"/>
        <v>NÃO</v>
      </c>
      <c r="X677" s="118">
        <f t="shared" si="177"/>
        <v>6602.5075500000003</v>
      </c>
      <c r="Y677" s="194" t="str">
        <f>IF(I677&gt;(H677*V677),"SIM","NÃO")</f>
        <v>NÃO</v>
      </c>
      <c r="Z677" s="118">
        <f t="shared" si="178"/>
        <v>6602.5075500000003</v>
      </c>
      <c r="AA677" s="118">
        <f t="shared" si="179"/>
        <v>6602.5075500000003</v>
      </c>
      <c r="AB677" s="118">
        <f t="shared" si="180"/>
        <v>6602.5075500000003</v>
      </c>
    </row>
    <row r="678" spans="1:28" x14ac:dyDescent="0.25">
      <c r="A678" s="193" t="s">
        <v>278</v>
      </c>
      <c r="B678" s="51" t="s">
        <v>105</v>
      </c>
      <c r="C678" s="51" t="s">
        <v>69</v>
      </c>
      <c r="D678" s="51" t="s">
        <v>212</v>
      </c>
      <c r="E678" s="51" t="s">
        <v>261</v>
      </c>
      <c r="F678" s="52">
        <v>9.5</v>
      </c>
      <c r="G678" s="53">
        <v>41815.881000000001</v>
      </c>
      <c r="H678" s="52">
        <v>11</v>
      </c>
      <c r="I678" s="53">
        <v>57113.69</v>
      </c>
      <c r="J678" s="121">
        <v>4060431052</v>
      </c>
      <c r="K678" s="52">
        <f t="shared" si="167"/>
        <v>11</v>
      </c>
      <c r="L678" s="52">
        <f t="shared" si="169"/>
        <v>11.5</v>
      </c>
      <c r="M678" s="52">
        <f t="shared" si="170"/>
        <v>11.5</v>
      </c>
      <c r="N678" s="52">
        <f t="shared" si="168"/>
        <v>11</v>
      </c>
      <c r="O678" s="52">
        <f t="shared" si="171"/>
        <v>11.5</v>
      </c>
      <c r="P678" s="52">
        <f t="shared" si="172"/>
        <v>11</v>
      </c>
      <c r="Q678" s="52">
        <f t="shared" si="173"/>
        <v>12</v>
      </c>
      <c r="R678" s="52">
        <f t="shared" si="174"/>
        <v>0</v>
      </c>
      <c r="S678" s="52" t="str">
        <f t="shared" si="175"/>
        <v>não</v>
      </c>
      <c r="T678" s="52">
        <v>11.5</v>
      </c>
      <c r="U678" s="53">
        <v>50619.224399999999</v>
      </c>
      <c r="V678" s="53">
        <v>4401.6716999999999</v>
      </c>
      <c r="W678" s="176" t="str">
        <f t="shared" si="176"/>
        <v>NÃO</v>
      </c>
      <c r="X678" s="118">
        <f t="shared" si="177"/>
        <v>-6602.5075500000003</v>
      </c>
      <c r="Y678" s="194" t="str">
        <f>IF(I678&gt;(H678*V678),"SIM","NÃO")</f>
        <v>SIM</v>
      </c>
      <c r="Z678" s="118">
        <f t="shared" si="178"/>
        <v>-6602.5075500000003</v>
      </c>
      <c r="AA678" s="118">
        <f t="shared" si="179"/>
        <v>-6602.5075500000003</v>
      </c>
      <c r="AB678" s="118">
        <f t="shared" si="180"/>
        <v>-6602.5075500000003</v>
      </c>
    </row>
    <row r="679" spans="1:28" x14ac:dyDescent="0.25">
      <c r="A679" s="193" t="s">
        <v>278</v>
      </c>
      <c r="B679" s="51" t="s">
        <v>105</v>
      </c>
      <c r="C679" s="51" t="s">
        <v>69</v>
      </c>
      <c r="D679" s="51" t="s">
        <v>213</v>
      </c>
      <c r="E679" s="51" t="s">
        <v>261</v>
      </c>
      <c r="F679" s="52">
        <v>3.9999999999999996</v>
      </c>
      <c r="G679" s="53">
        <v>17606.686799999999</v>
      </c>
      <c r="H679" s="52">
        <v>1</v>
      </c>
      <c r="I679" s="53">
        <v>2614.2399999999998</v>
      </c>
      <c r="J679" s="121">
        <v>4060431053</v>
      </c>
      <c r="K679" s="52">
        <f t="shared" si="167"/>
        <v>1</v>
      </c>
      <c r="L679" s="52">
        <f t="shared" si="169"/>
        <v>4.5</v>
      </c>
      <c r="M679" s="52">
        <f t="shared" si="170"/>
        <v>4.5</v>
      </c>
      <c r="N679" s="52">
        <f t="shared" si="168"/>
        <v>1</v>
      </c>
      <c r="O679" s="52">
        <f t="shared" si="171"/>
        <v>4.5</v>
      </c>
      <c r="P679" s="52">
        <f t="shared" si="172"/>
        <v>1</v>
      </c>
      <c r="Q679" s="52">
        <f t="shared" si="173"/>
        <v>5</v>
      </c>
      <c r="R679" s="52">
        <f t="shared" si="174"/>
        <v>0</v>
      </c>
      <c r="S679" s="52" t="str">
        <f t="shared" si="175"/>
        <v>não</v>
      </c>
      <c r="T679" s="52">
        <v>4.5</v>
      </c>
      <c r="U679" s="53">
        <v>19807.522799999999</v>
      </c>
      <c r="V679" s="53">
        <v>4401.6716999999999</v>
      </c>
      <c r="W679" s="176" t="str">
        <f t="shared" si="176"/>
        <v>NÃO</v>
      </c>
      <c r="X679" s="118">
        <f t="shared" si="177"/>
        <v>13205.015099999997</v>
      </c>
      <c r="Y679" s="194" t="str">
        <f>IF(I679&gt;(H679*V679),"SIM","NÃO")</f>
        <v>NÃO</v>
      </c>
      <c r="Z679" s="118">
        <f t="shared" si="178"/>
        <v>13205.015099999997</v>
      </c>
      <c r="AA679" s="118">
        <f t="shared" si="179"/>
        <v>13205.015099999997</v>
      </c>
      <c r="AB679" s="118">
        <f t="shared" si="180"/>
        <v>13205.015099999997</v>
      </c>
    </row>
    <row r="680" spans="1:28" x14ac:dyDescent="0.25">
      <c r="A680" s="193" t="s">
        <v>278</v>
      </c>
      <c r="B680" s="51" t="s">
        <v>105</v>
      </c>
      <c r="C680" s="51" t="s">
        <v>69</v>
      </c>
      <c r="D680" s="51" t="s">
        <v>214</v>
      </c>
      <c r="E680" s="51" t="s">
        <v>261</v>
      </c>
      <c r="F680" s="52">
        <v>15.999999999999998</v>
      </c>
      <c r="G680" s="53">
        <v>70426.747199999998</v>
      </c>
      <c r="H680" s="52">
        <v>32</v>
      </c>
      <c r="I680" s="53">
        <v>162893.34</v>
      </c>
      <c r="J680" s="121">
        <v>4060431054</v>
      </c>
      <c r="K680" s="52">
        <f t="shared" si="167"/>
        <v>32</v>
      </c>
      <c r="L680" s="52">
        <f t="shared" si="169"/>
        <v>19</v>
      </c>
      <c r="M680" s="52">
        <f t="shared" si="170"/>
        <v>19</v>
      </c>
      <c r="N680" s="52">
        <f t="shared" si="168"/>
        <v>32</v>
      </c>
      <c r="O680" s="52">
        <f t="shared" si="171"/>
        <v>19</v>
      </c>
      <c r="P680" s="52">
        <f t="shared" si="172"/>
        <v>32</v>
      </c>
      <c r="Q680" s="52">
        <f t="shared" si="173"/>
        <v>19</v>
      </c>
      <c r="R680" s="52">
        <f t="shared" si="174"/>
        <v>0</v>
      </c>
      <c r="S680" s="52" t="str">
        <f t="shared" si="175"/>
        <v>não</v>
      </c>
      <c r="T680" s="52">
        <v>19</v>
      </c>
      <c r="U680" s="53">
        <v>83631.762600000002</v>
      </c>
      <c r="V680" s="53">
        <v>4401.6716999999999</v>
      </c>
      <c r="W680" s="176" t="str">
        <f t="shared" si="176"/>
        <v>SIM</v>
      </c>
      <c r="X680" s="118">
        <f t="shared" si="177"/>
        <v>-13205.015100000008</v>
      </c>
      <c r="Y680" s="194" t="str">
        <f>IF(I680&gt;(H680*V680),"SIM","NÃO")</f>
        <v>SIM</v>
      </c>
      <c r="Z680" s="118">
        <f t="shared" si="178"/>
        <v>-13205.015100000008</v>
      </c>
      <c r="AA680" s="118">
        <f t="shared" si="179"/>
        <v>-70426.747199999998</v>
      </c>
      <c r="AB680" s="118">
        <f t="shared" si="180"/>
        <v>-70426.747199999998</v>
      </c>
    </row>
    <row r="681" spans="1:28" x14ac:dyDescent="0.25">
      <c r="A681" s="193" t="s">
        <v>278</v>
      </c>
      <c r="B681" s="51" t="s">
        <v>105</v>
      </c>
      <c r="C681" s="51" t="s">
        <v>69</v>
      </c>
      <c r="D681" s="51" t="s">
        <v>215</v>
      </c>
      <c r="E681" s="51" t="s">
        <v>261</v>
      </c>
      <c r="F681" s="52">
        <v>5</v>
      </c>
      <c r="G681" s="53">
        <v>22008.358199999999</v>
      </c>
      <c r="H681" s="52">
        <v>0</v>
      </c>
      <c r="I681" s="53">
        <v>0</v>
      </c>
      <c r="J681" s="121">
        <v>4060431055</v>
      </c>
      <c r="K681" s="52">
        <f t="shared" si="167"/>
        <v>0</v>
      </c>
      <c r="L681" s="52">
        <f t="shared" si="169"/>
        <v>0</v>
      </c>
      <c r="M681" s="52">
        <f t="shared" si="170"/>
        <v>6</v>
      </c>
      <c r="N681" s="52">
        <f t="shared" si="168"/>
        <v>0</v>
      </c>
      <c r="O681" s="52">
        <f t="shared" si="171"/>
        <v>6</v>
      </c>
      <c r="P681" s="52">
        <f t="shared" si="172"/>
        <v>0</v>
      </c>
      <c r="Q681" s="52">
        <f t="shared" si="173"/>
        <v>0</v>
      </c>
      <c r="R681" s="52">
        <f t="shared" si="174"/>
        <v>0</v>
      </c>
      <c r="S681" s="52" t="str">
        <f t="shared" si="175"/>
        <v xml:space="preserve"> </v>
      </c>
      <c r="T681" s="52">
        <v>6</v>
      </c>
      <c r="U681" s="53">
        <v>26410.030200000001</v>
      </c>
      <c r="V681" s="53">
        <v>4401.6716999999999</v>
      </c>
      <c r="W681" s="176" t="str">
        <f t="shared" si="176"/>
        <v>NÃO</v>
      </c>
      <c r="X681" s="118">
        <f t="shared" si="177"/>
        <v>22008.358499999998</v>
      </c>
      <c r="Y681" s="194"/>
      <c r="Z681" s="118">
        <f t="shared" si="178"/>
        <v>22008.358499999998</v>
      </c>
      <c r="AA681" s="118">
        <f t="shared" si="179"/>
        <v>22008.358499999998</v>
      </c>
      <c r="AB681" s="118">
        <f t="shared" si="180"/>
        <v>22008.358499999998</v>
      </c>
    </row>
    <row r="682" spans="1:28" x14ac:dyDescent="0.25">
      <c r="A682" s="193" t="s">
        <v>278</v>
      </c>
      <c r="B682" s="51" t="s">
        <v>105</v>
      </c>
      <c r="C682" s="51" t="s">
        <v>69</v>
      </c>
      <c r="D682" s="51" t="s">
        <v>216</v>
      </c>
      <c r="E682" s="51" t="s">
        <v>261</v>
      </c>
      <c r="F682" s="52">
        <v>7.5</v>
      </c>
      <c r="G682" s="53">
        <v>33012.537600000003</v>
      </c>
      <c r="H682" s="52">
        <v>5</v>
      </c>
      <c r="I682" s="53">
        <v>26346.04</v>
      </c>
      <c r="J682" s="121">
        <v>4060431056</v>
      </c>
      <c r="K682" s="52">
        <f t="shared" si="167"/>
        <v>5</v>
      </c>
      <c r="L682" s="52">
        <f t="shared" si="169"/>
        <v>8.5</v>
      </c>
      <c r="M682" s="52">
        <f t="shared" si="170"/>
        <v>8.5</v>
      </c>
      <c r="N682" s="52">
        <f t="shared" si="168"/>
        <v>5</v>
      </c>
      <c r="O682" s="52">
        <f t="shared" si="171"/>
        <v>8.5</v>
      </c>
      <c r="P682" s="52">
        <f t="shared" si="172"/>
        <v>5</v>
      </c>
      <c r="Q682" s="52">
        <f t="shared" si="173"/>
        <v>9</v>
      </c>
      <c r="R682" s="52">
        <f t="shared" si="174"/>
        <v>0</v>
      </c>
      <c r="S682" s="52" t="str">
        <f t="shared" si="175"/>
        <v>não</v>
      </c>
      <c r="T682" s="52">
        <v>8.5</v>
      </c>
      <c r="U682" s="53">
        <v>37414.209600000002</v>
      </c>
      <c r="V682" s="53">
        <v>4401.6716999999999</v>
      </c>
      <c r="W682" s="176" t="str">
        <f t="shared" si="176"/>
        <v>NÃO</v>
      </c>
      <c r="X682" s="118">
        <f t="shared" si="177"/>
        <v>11004.179249999999</v>
      </c>
      <c r="Y682" s="194" t="str">
        <f>IF(I682&gt;(H682*V682),"SIM","NÃO")</f>
        <v>SIM</v>
      </c>
      <c r="Z682" s="118">
        <f t="shared" si="178"/>
        <v>11004.179249999999</v>
      </c>
      <c r="AA682" s="118">
        <f t="shared" si="179"/>
        <v>11004.179249999999</v>
      </c>
      <c r="AB682" s="118">
        <f t="shared" si="180"/>
        <v>11004.179249999999</v>
      </c>
    </row>
    <row r="683" spans="1:28" x14ac:dyDescent="0.25">
      <c r="A683" s="193" t="s">
        <v>278</v>
      </c>
      <c r="B683" s="51" t="s">
        <v>117</v>
      </c>
      <c r="C683" s="51" t="s">
        <v>51</v>
      </c>
      <c r="D683" s="51" t="s">
        <v>206</v>
      </c>
      <c r="E683" s="51" t="s">
        <v>250</v>
      </c>
      <c r="F683" s="52">
        <v>0</v>
      </c>
      <c r="G683" s="53">
        <v>0</v>
      </c>
      <c r="H683" s="52">
        <v>2</v>
      </c>
      <c r="I683" s="53">
        <v>8265.01</v>
      </c>
      <c r="J683" s="121">
        <v>4060431057</v>
      </c>
      <c r="K683" s="52">
        <f t="shared" si="167"/>
        <v>0</v>
      </c>
      <c r="L683" s="52">
        <f t="shared" si="169"/>
        <v>0</v>
      </c>
      <c r="M683" s="52">
        <f t="shared" si="170"/>
        <v>14</v>
      </c>
      <c r="N683" s="52">
        <f t="shared" si="168"/>
        <v>0</v>
      </c>
      <c r="O683" s="52">
        <f t="shared" si="171"/>
        <v>14</v>
      </c>
      <c r="P683" s="52">
        <f t="shared" si="172"/>
        <v>0</v>
      </c>
      <c r="Q683" s="52">
        <f t="shared" si="173"/>
        <v>0</v>
      </c>
      <c r="R683" s="52">
        <f t="shared" si="174"/>
        <v>0</v>
      </c>
      <c r="S683" s="52" t="str">
        <f t="shared" si="175"/>
        <v xml:space="preserve"> </v>
      </c>
      <c r="T683" s="52">
        <v>0</v>
      </c>
      <c r="U683" s="53">
        <v>0</v>
      </c>
      <c r="V683" s="53">
        <v>4814.8932000000004</v>
      </c>
      <c r="W683" s="176" t="str">
        <f t="shared" si="176"/>
        <v/>
      </c>
      <c r="X683" s="118">
        <f t="shared" si="177"/>
        <v>-9629.7864000000009</v>
      </c>
      <c r="Y683" s="194" t="str">
        <f>IF(I683&gt;(H683*V683),"SIM","NÃO")</f>
        <v>NÃO</v>
      </c>
      <c r="Z683" s="118">
        <f t="shared" si="178"/>
        <v>-8265.01</v>
      </c>
      <c r="AA683" s="118">
        <f t="shared" si="179"/>
        <v>-9629.7864000000009</v>
      </c>
      <c r="AB683" s="118">
        <f t="shared" si="180"/>
        <v>-8265.01</v>
      </c>
    </row>
    <row r="684" spans="1:28" x14ac:dyDescent="0.25">
      <c r="A684" s="193" t="s">
        <v>278</v>
      </c>
      <c r="B684" s="51" t="s">
        <v>117</v>
      </c>
      <c r="C684" s="51" t="s">
        <v>51</v>
      </c>
      <c r="D684" s="51" t="s">
        <v>206</v>
      </c>
      <c r="E684" s="51" t="s">
        <v>267</v>
      </c>
      <c r="F684" s="52">
        <v>7.0000000000000009</v>
      </c>
      <c r="G684" s="53">
        <v>32208.5736</v>
      </c>
      <c r="H684" s="52">
        <v>0</v>
      </c>
      <c r="I684" s="53">
        <v>0</v>
      </c>
      <c r="J684" s="121">
        <v>4060431057</v>
      </c>
      <c r="K684" s="52">
        <f t="shared" si="167"/>
        <v>0</v>
      </c>
      <c r="L684" s="52">
        <f t="shared" si="169"/>
        <v>0</v>
      </c>
      <c r="M684" s="52">
        <f t="shared" si="170"/>
        <v>14</v>
      </c>
      <c r="N684" s="52">
        <f t="shared" si="168"/>
        <v>0</v>
      </c>
      <c r="O684" s="52">
        <f t="shared" si="171"/>
        <v>14</v>
      </c>
      <c r="P684" s="52">
        <f t="shared" si="172"/>
        <v>0</v>
      </c>
      <c r="Q684" s="52">
        <f t="shared" si="173"/>
        <v>0</v>
      </c>
      <c r="R684" s="52">
        <f t="shared" si="174"/>
        <v>0</v>
      </c>
      <c r="S684" s="52" t="str">
        <f t="shared" si="175"/>
        <v xml:space="preserve"> </v>
      </c>
      <c r="T684" s="52">
        <v>7.9999999999999991</v>
      </c>
      <c r="U684" s="53">
        <v>36809.7984</v>
      </c>
      <c r="V684" s="53">
        <v>4601.2248</v>
      </c>
      <c r="W684" s="176" t="str">
        <f t="shared" si="176"/>
        <v>NÃO</v>
      </c>
      <c r="X684" s="118">
        <f t="shared" si="177"/>
        <v>32208.573600000003</v>
      </c>
      <c r="Y684" s="194"/>
      <c r="Z684" s="118">
        <f t="shared" si="178"/>
        <v>32208.573600000003</v>
      </c>
      <c r="AA684" s="118">
        <f t="shared" si="179"/>
        <v>32208.573600000003</v>
      </c>
      <c r="AB684" s="118">
        <f t="shared" si="180"/>
        <v>32208.573600000003</v>
      </c>
    </row>
    <row r="685" spans="1:28" ht="30" x14ac:dyDescent="0.25">
      <c r="A685" s="193" t="s">
        <v>278</v>
      </c>
      <c r="B685" s="51" t="s">
        <v>117</v>
      </c>
      <c r="C685" s="51" t="s">
        <v>51</v>
      </c>
      <c r="D685" s="51" t="s">
        <v>206</v>
      </c>
      <c r="E685" s="51" t="s">
        <v>264</v>
      </c>
      <c r="F685" s="52">
        <v>5</v>
      </c>
      <c r="G685" s="53">
        <v>21365.7408</v>
      </c>
      <c r="H685" s="52">
        <v>0</v>
      </c>
      <c r="I685" s="53">
        <v>0</v>
      </c>
      <c r="J685" s="121">
        <v>4060431057</v>
      </c>
      <c r="K685" s="52">
        <f t="shared" si="167"/>
        <v>0</v>
      </c>
      <c r="L685" s="52">
        <f t="shared" si="169"/>
        <v>0</v>
      </c>
      <c r="M685" s="52">
        <f t="shared" si="170"/>
        <v>14</v>
      </c>
      <c r="N685" s="52">
        <f t="shared" si="168"/>
        <v>0</v>
      </c>
      <c r="O685" s="52">
        <f t="shared" si="171"/>
        <v>14</v>
      </c>
      <c r="P685" s="52">
        <f t="shared" si="172"/>
        <v>0</v>
      </c>
      <c r="Q685" s="52">
        <f t="shared" si="173"/>
        <v>0</v>
      </c>
      <c r="R685" s="52">
        <f t="shared" si="174"/>
        <v>0</v>
      </c>
      <c r="S685" s="52" t="str">
        <f t="shared" si="175"/>
        <v xml:space="preserve"> </v>
      </c>
      <c r="T685" s="52">
        <v>6</v>
      </c>
      <c r="U685" s="53">
        <v>25638.889200000001</v>
      </c>
      <c r="V685" s="53">
        <v>4273.1481999999996</v>
      </c>
      <c r="W685" s="176" t="str">
        <f t="shared" si="176"/>
        <v>NÃO</v>
      </c>
      <c r="X685" s="118">
        <f t="shared" si="177"/>
        <v>21365.740999999998</v>
      </c>
      <c r="Y685" s="194"/>
      <c r="Z685" s="118">
        <f t="shared" si="178"/>
        <v>21365.740999999998</v>
      </c>
      <c r="AA685" s="118">
        <f t="shared" si="179"/>
        <v>21365.740999999998</v>
      </c>
      <c r="AB685" s="118">
        <f t="shared" si="180"/>
        <v>21365.740999999998</v>
      </c>
    </row>
    <row r="686" spans="1:28" x14ac:dyDescent="0.25">
      <c r="A686" s="193" t="s">
        <v>278</v>
      </c>
      <c r="B686" s="51" t="s">
        <v>117</v>
      </c>
      <c r="C686" s="51" t="s">
        <v>51</v>
      </c>
      <c r="D686" s="51" t="s">
        <v>207</v>
      </c>
      <c r="E686" s="51" t="s">
        <v>250</v>
      </c>
      <c r="F686" s="52">
        <v>3.5000000000000004</v>
      </c>
      <c r="G686" s="53">
        <v>16852.126199999999</v>
      </c>
      <c r="H686" s="52">
        <v>0</v>
      </c>
      <c r="I686" s="53">
        <v>0</v>
      </c>
      <c r="J686" s="121">
        <v>4060431058</v>
      </c>
      <c r="K686" s="52">
        <f t="shared" si="167"/>
        <v>0</v>
      </c>
      <c r="L686" s="52">
        <f t="shared" si="169"/>
        <v>0</v>
      </c>
      <c r="M686" s="52">
        <f t="shared" si="170"/>
        <v>10.499999999999998</v>
      </c>
      <c r="N686" s="52">
        <f t="shared" si="168"/>
        <v>0</v>
      </c>
      <c r="O686" s="52">
        <f t="shared" si="171"/>
        <v>10.499999999999998</v>
      </c>
      <c r="P686" s="52">
        <f t="shared" si="172"/>
        <v>0</v>
      </c>
      <c r="Q686" s="52">
        <f t="shared" si="173"/>
        <v>0</v>
      </c>
      <c r="R686" s="52">
        <f t="shared" si="174"/>
        <v>0</v>
      </c>
      <c r="S686" s="52" t="str">
        <f t="shared" si="175"/>
        <v xml:space="preserve"> </v>
      </c>
      <c r="T686" s="52">
        <v>3.9999999999999996</v>
      </c>
      <c r="U686" s="53">
        <v>19259.572800000002</v>
      </c>
      <c r="V686" s="53">
        <v>4814.8932000000004</v>
      </c>
      <c r="W686" s="176" t="str">
        <f t="shared" si="176"/>
        <v>NÃO</v>
      </c>
      <c r="X686" s="118">
        <f t="shared" si="177"/>
        <v>16852.126200000002</v>
      </c>
      <c r="Y686" s="194"/>
      <c r="Z686" s="118">
        <f t="shared" si="178"/>
        <v>16852.126200000002</v>
      </c>
      <c r="AA686" s="118">
        <f t="shared" si="179"/>
        <v>16852.126200000002</v>
      </c>
      <c r="AB686" s="118">
        <f t="shared" si="180"/>
        <v>16852.126200000002</v>
      </c>
    </row>
    <row r="687" spans="1:28" ht="15.75" thickBot="1" x14ac:dyDescent="0.3">
      <c r="A687" s="195" t="s">
        <v>278</v>
      </c>
      <c r="B687" s="144" t="s">
        <v>117</v>
      </c>
      <c r="C687" s="144" t="s">
        <v>51</v>
      </c>
      <c r="D687" s="144" t="s">
        <v>207</v>
      </c>
      <c r="E687" s="144" t="s">
        <v>254</v>
      </c>
      <c r="F687" s="145">
        <v>5.5</v>
      </c>
      <c r="G687" s="146">
        <v>28688.580600000001</v>
      </c>
      <c r="H687" s="145">
        <v>0</v>
      </c>
      <c r="I687" s="146">
        <v>0</v>
      </c>
      <c r="J687" s="121">
        <v>4060431058</v>
      </c>
      <c r="K687" s="52">
        <f t="shared" si="167"/>
        <v>0</v>
      </c>
      <c r="L687" s="52">
        <f t="shared" si="169"/>
        <v>0</v>
      </c>
      <c r="M687" s="52">
        <f t="shared" si="170"/>
        <v>10.499999999999998</v>
      </c>
      <c r="N687" s="52">
        <f t="shared" si="168"/>
        <v>0</v>
      </c>
      <c r="O687" s="52">
        <f t="shared" si="171"/>
        <v>10.499999999999998</v>
      </c>
      <c r="P687" s="52">
        <f t="shared" si="172"/>
        <v>0</v>
      </c>
      <c r="Q687" s="145">
        <f t="shared" si="173"/>
        <v>0</v>
      </c>
      <c r="R687" s="52">
        <f t="shared" si="174"/>
        <v>0</v>
      </c>
      <c r="S687" s="52" t="str">
        <f t="shared" si="175"/>
        <v xml:space="preserve"> </v>
      </c>
      <c r="T687" s="52">
        <v>6.4999999999999991</v>
      </c>
      <c r="U687" s="53">
        <v>33904.686600000001</v>
      </c>
      <c r="V687" s="146">
        <v>5216.1055999999999</v>
      </c>
      <c r="W687" s="177" t="str">
        <f t="shared" si="176"/>
        <v>NÃO</v>
      </c>
      <c r="X687" s="118">
        <f t="shared" si="177"/>
        <v>28688.5808</v>
      </c>
      <c r="Y687" s="196"/>
      <c r="Z687" s="178">
        <f t="shared" si="178"/>
        <v>28688.5808</v>
      </c>
      <c r="AA687" s="118">
        <f t="shared" si="179"/>
        <v>28688.5808</v>
      </c>
      <c r="AB687" s="118">
        <f t="shared" si="180"/>
        <v>28688.5808</v>
      </c>
    </row>
    <row r="688" spans="1:28" x14ac:dyDescent="0.25">
      <c r="A688" s="197" t="s">
        <v>278</v>
      </c>
      <c r="B688" s="30" t="s">
        <v>122</v>
      </c>
      <c r="C688" s="30" t="s">
        <v>90</v>
      </c>
      <c r="D688" s="30" t="s">
        <v>195</v>
      </c>
      <c r="E688" s="30" t="s">
        <v>250</v>
      </c>
      <c r="F688" s="31">
        <v>11.5</v>
      </c>
      <c r="G688" s="32">
        <v>55371.271800000002</v>
      </c>
      <c r="H688" s="31">
        <v>10</v>
      </c>
      <c r="I688" s="33">
        <v>48246.400000000001</v>
      </c>
      <c r="J688" s="142">
        <v>4060431059</v>
      </c>
      <c r="K688" s="52">
        <f t="shared" si="167"/>
        <v>10</v>
      </c>
      <c r="L688" s="52">
        <f t="shared" si="169"/>
        <v>13.5</v>
      </c>
      <c r="M688" s="52">
        <f t="shared" si="170"/>
        <v>13.5</v>
      </c>
      <c r="N688" s="52">
        <f t="shared" si="168"/>
        <v>10</v>
      </c>
      <c r="O688" s="52">
        <f t="shared" si="171"/>
        <v>13.5</v>
      </c>
      <c r="P688" s="140">
        <f t="shared" si="172"/>
        <v>10</v>
      </c>
      <c r="Q688" s="155">
        <f t="shared" si="173"/>
        <v>14</v>
      </c>
      <c r="R688" s="143">
        <f t="shared" si="174"/>
        <v>0</v>
      </c>
      <c r="S688" s="52" t="str">
        <f t="shared" si="175"/>
        <v>não</v>
      </c>
      <c r="T688" s="52">
        <v>13.5</v>
      </c>
      <c r="U688" s="141">
        <v>65001.058199999999</v>
      </c>
      <c r="V688" s="158">
        <v>4814.8932000000004</v>
      </c>
      <c r="W688" s="180" t="str">
        <f t="shared" si="176"/>
        <v>NÃO</v>
      </c>
      <c r="X688" s="181">
        <f t="shared" si="177"/>
        <v>7222.3398000000007</v>
      </c>
      <c r="Y688" s="198" t="str">
        <f>IF(I688&gt;(H688*V688),"SIM","NÃO")</f>
        <v>SIM</v>
      </c>
      <c r="Z688" s="183">
        <f t="shared" si="178"/>
        <v>7222.3398000000007</v>
      </c>
      <c r="AA688" s="184">
        <f t="shared" si="179"/>
        <v>7222.3398000000007</v>
      </c>
      <c r="AB688" s="118">
        <f t="shared" si="180"/>
        <v>7222.3398000000007</v>
      </c>
    </row>
    <row r="689" spans="1:28" x14ac:dyDescent="0.25">
      <c r="A689" s="199" t="s">
        <v>278</v>
      </c>
      <c r="B689" s="51" t="s">
        <v>122</v>
      </c>
      <c r="C689" s="51" t="s">
        <v>90</v>
      </c>
      <c r="D689" s="51" t="s">
        <v>196</v>
      </c>
      <c r="E689" s="51" t="s">
        <v>250</v>
      </c>
      <c r="F689" s="52">
        <v>7.9999999999999991</v>
      </c>
      <c r="G689" s="53">
        <v>38519.145600000003</v>
      </c>
      <c r="H689" s="52">
        <v>9</v>
      </c>
      <c r="I689" s="150">
        <v>45937.77</v>
      </c>
      <c r="J689" s="142">
        <v>4060431060</v>
      </c>
      <c r="K689" s="52">
        <f t="shared" si="167"/>
        <v>9</v>
      </c>
      <c r="L689" s="52">
        <f t="shared" si="169"/>
        <v>9</v>
      </c>
      <c r="M689" s="52">
        <f t="shared" si="170"/>
        <v>9</v>
      </c>
      <c r="N689" s="52">
        <f t="shared" si="168"/>
        <v>9</v>
      </c>
      <c r="O689" s="52">
        <f t="shared" si="171"/>
        <v>9</v>
      </c>
      <c r="P689" s="140">
        <f t="shared" si="172"/>
        <v>9</v>
      </c>
      <c r="Q689" s="156">
        <f t="shared" si="173"/>
        <v>9</v>
      </c>
      <c r="R689" s="143">
        <f t="shared" si="174"/>
        <v>0</v>
      </c>
      <c r="S689" s="52" t="str">
        <f t="shared" si="175"/>
        <v>não</v>
      </c>
      <c r="T689" s="52">
        <v>9</v>
      </c>
      <c r="U689" s="141">
        <v>43334.038800000002</v>
      </c>
      <c r="V689" s="159">
        <v>4814.8932000000004</v>
      </c>
      <c r="W689" s="186" t="str">
        <f t="shared" si="176"/>
        <v>NÃO</v>
      </c>
      <c r="X689" s="181">
        <f t="shared" si="177"/>
        <v>-4814.893200000005</v>
      </c>
      <c r="Y689" s="200" t="str">
        <f>IF(I689&gt;(H689*V689),"SIM","NÃO")</f>
        <v>SIM</v>
      </c>
      <c r="Z689" s="188">
        <f t="shared" si="178"/>
        <v>-4814.893200000005</v>
      </c>
      <c r="AA689" s="184">
        <f t="shared" si="179"/>
        <v>-4814.893200000005</v>
      </c>
      <c r="AB689" s="118">
        <f t="shared" si="180"/>
        <v>-4814.893200000005</v>
      </c>
    </row>
    <row r="690" spans="1:28" x14ac:dyDescent="0.25">
      <c r="A690" s="199" t="s">
        <v>278</v>
      </c>
      <c r="B690" s="51" t="s">
        <v>122</v>
      </c>
      <c r="C690" s="51" t="s">
        <v>90</v>
      </c>
      <c r="D690" s="51" t="s">
        <v>197</v>
      </c>
      <c r="E690" s="51" t="s">
        <v>250</v>
      </c>
      <c r="F690" s="52">
        <v>1.9999999999999998</v>
      </c>
      <c r="G690" s="53">
        <v>9629.7864000000009</v>
      </c>
      <c r="H690" s="52">
        <v>0</v>
      </c>
      <c r="I690" s="150">
        <v>0</v>
      </c>
      <c r="J690" s="142">
        <v>4060431061</v>
      </c>
      <c r="K690" s="52">
        <f t="shared" si="167"/>
        <v>0</v>
      </c>
      <c r="L690" s="52">
        <f t="shared" si="169"/>
        <v>0</v>
      </c>
      <c r="M690" s="52">
        <f t="shared" si="170"/>
        <v>5.5</v>
      </c>
      <c r="N690" s="52">
        <f t="shared" si="168"/>
        <v>0</v>
      </c>
      <c r="O690" s="52">
        <f t="shared" si="171"/>
        <v>5.5</v>
      </c>
      <c r="P690" s="140">
        <f t="shared" si="172"/>
        <v>0</v>
      </c>
      <c r="Q690" s="156">
        <f t="shared" si="173"/>
        <v>0</v>
      </c>
      <c r="R690" s="143">
        <f t="shared" si="174"/>
        <v>0</v>
      </c>
      <c r="S690" s="52" t="str">
        <f t="shared" si="175"/>
        <v xml:space="preserve"> </v>
      </c>
      <c r="T690" s="52">
        <v>1.9999999999999998</v>
      </c>
      <c r="U690" s="141">
        <v>9629.7864000000009</v>
      </c>
      <c r="V690" s="159">
        <v>4814.8932000000004</v>
      </c>
      <c r="W690" s="186" t="str">
        <f t="shared" si="176"/>
        <v>NÃO</v>
      </c>
      <c r="X690" s="181">
        <f t="shared" si="177"/>
        <v>9629.786399999999</v>
      </c>
      <c r="Y690" s="200"/>
      <c r="Z690" s="188">
        <f t="shared" si="178"/>
        <v>9629.786399999999</v>
      </c>
      <c r="AA690" s="184">
        <f t="shared" si="179"/>
        <v>9629.786399999999</v>
      </c>
      <c r="AB690" s="118">
        <f t="shared" si="180"/>
        <v>9629.786399999999</v>
      </c>
    </row>
    <row r="691" spans="1:28" ht="15.75" thickBot="1" x14ac:dyDescent="0.3">
      <c r="A691" s="201" t="s">
        <v>278</v>
      </c>
      <c r="B691" s="151" t="s">
        <v>122</v>
      </c>
      <c r="C691" s="151" t="s">
        <v>90</v>
      </c>
      <c r="D691" s="151" t="s">
        <v>197</v>
      </c>
      <c r="E691" s="151" t="s">
        <v>251</v>
      </c>
      <c r="F691" s="152">
        <v>3</v>
      </c>
      <c r="G691" s="153">
        <v>14447.211600000001</v>
      </c>
      <c r="H691" s="152">
        <v>0</v>
      </c>
      <c r="I691" s="154">
        <v>0</v>
      </c>
      <c r="J691" s="142">
        <v>4060431061</v>
      </c>
      <c r="K691" s="52">
        <f t="shared" si="167"/>
        <v>0</v>
      </c>
      <c r="L691" s="52">
        <f t="shared" si="169"/>
        <v>0</v>
      </c>
      <c r="M691" s="52">
        <f t="shared" si="170"/>
        <v>5.5</v>
      </c>
      <c r="N691" s="52">
        <f t="shared" si="168"/>
        <v>0</v>
      </c>
      <c r="O691" s="52">
        <f t="shared" si="171"/>
        <v>5.5</v>
      </c>
      <c r="P691" s="140">
        <f t="shared" si="172"/>
        <v>0</v>
      </c>
      <c r="Q691" s="157">
        <f t="shared" si="173"/>
        <v>0</v>
      </c>
      <c r="R691" s="143">
        <f t="shared" si="174"/>
        <v>0</v>
      </c>
      <c r="S691" s="52" t="str">
        <f t="shared" si="175"/>
        <v xml:space="preserve"> </v>
      </c>
      <c r="T691" s="52">
        <v>3.5000000000000004</v>
      </c>
      <c r="U691" s="141">
        <v>16855.080000000002</v>
      </c>
      <c r="V691" s="160">
        <v>4815.7371000000003</v>
      </c>
      <c r="W691" s="190" t="str">
        <f t="shared" si="176"/>
        <v>NÃO</v>
      </c>
      <c r="X691" s="181">
        <f t="shared" si="177"/>
        <v>14447.211300000001</v>
      </c>
      <c r="Y691" s="202"/>
      <c r="Z691" s="192">
        <f t="shared" si="178"/>
        <v>14447.211300000001</v>
      </c>
      <c r="AA691" s="184">
        <f t="shared" si="179"/>
        <v>14447.211300000001</v>
      </c>
      <c r="AB691" s="118">
        <f t="shared" si="180"/>
        <v>14447.211300000001</v>
      </c>
    </row>
    <row r="692" spans="1:28" x14ac:dyDescent="0.25">
      <c r="A692" s="203" t="s">
        <v>278</v>
      </c>
      <c r="B692" s="147" t="s">
        <v>125</v>
      </c>
      <c r="C692" s="147" t="s">
        <v>71</v>
      </c>
      <c r="D692" s="147" t="s">
        <v>198</v>
      </c>
      <c r="E692" s="147" t="s">
        <v>250</v>
      </c>
      <c r="F692" s="148">
        <v>0.99999999999999989</v>
      </c>
      <c r="G692" s="149">
        <v>4814.8932000000004</v>
      </c>
      <c r="H692" s="148">
        <v>0</v>
      </c>
      <c r="I692" s="149">
        <v>0</v>
      </c>
      <c r="J692" s="121">
        <v>4060431062</v>
      </c>
      <c r="K692" s="52">
        <f t="shared" si="167"/>
        <v>0</v>
      </c>
      <c r="L692" s="52">
        <f t="shared" si="169"/>
        <v>0</v>
      </c>
      <c r="M692" s="52">
        <f t="shared" si="170"/>
        <v>2.5</v>
      </c>
      <c r="N692" s="52">
        <f t="shared" si="168"/>
        <v>0</v>
      </c>
      <c r="O692" s="52">
        <f t="shared" si="171"/>
        <v>2.5</v>
      </c>
      <c r="P692" s="52">
        <f t="shared" si="172"/>
        <v>0</v>
      </c>
      <c r="Q692" s="148">
        <f t="shared" si="173"/>
        <v>0</v>
      </c>
      <c r="R692" s="52">
        <f t="shared" si="174"/>
        <v>0</v>
      </c>
      <c r="S692" s="52" t="str">
        <f t="shared" si="175"/>
        <v xml:space="preserve"> </v>
      </c>
      <c r="T692" s="52">
        <v>1.5</v>
      </c>
      <c r="U692" s="53">
        <v>7222.3397999999997</v>
      </c>
      <c r="V692" s="149">
        <v>4814.8932000000004</v>
      </c>
      <c r="W692" s="174" t="str">
        <f t="shared" si="176"/>
        <v>NÃO</v>
      </c>
      <c r="X692" s="118">
        <f t="shared" si="177"/>
        <v>4814.8931999999995</v>
      </c>
      <c r="Y692" s="204"/>
      <c r="Z692" s="175">
        <f t="shared" si="178"/>
        <v>4814.8931999999995</v>
      </c>
      <c r="AA692" s="118">
        <f t="shared" si="179"/>
        <v>4814.8931999999995</v>
      </c>
      <c r="AB692" s="118">
        <f t="shared" si="180"/>
        <v>4814.8931999999995</v>
      </c>
    </row>
    <row r="693" spans="1:28" x14ac:dyDescent="0.25">
      <c r="A693" s="193" t="s">
        <v>278</v>
      </c>
      <c r="B693" s="51" t="s">
        <v>125</v>
      </c>
      <c r="C693" s="51" t="s">
        <v>71</v>
      </c>
      <c r="D693" s="51" t="s">
        <v>198</v>
      </c>
      <c r="E693" s="51" t="s">
        <v>261</v>
      </c>
      <c r="F693" s="52">
        <v>0.99999999999999989</v>
      </c>
      <c r="G693" s="53">
        <v>4401.6714000000002</v>
      </c>
      <c r="H693" s="52">
        <v>0</v>
      </c>
      <c r="I693" s="53">
        <v>0</v>
      </c>
      <c r="J693" s="121">
        <v>4060431062</v>
      </c>
      <c r="K693" s="52">
        <f t="shared" si="167"/>
        <v>0</v>
      </c>
      <c r="L693" s="52">
        <f t="shared" si="169"/>
        <v>0</v>
      </c>
      <c r="M693" s="52">
        <f t="shared" si="170"/>
        <v>2.5</v>
      </c>
      <c r="N693" s="52">
        <f t="shared" si="168"/>
        <v>0</v>
      </c>
      <c r="O693" s="52">
        <f t="shared" si="171"/>
        <v>2.5</v>
      </c>
      <c r="P693" s="52">
        <f t="shared" si="172"/>
        <v>0</v>
      </c>
      <c r="Q693" s="52">
        <f t="shared" si="173"/>
        <v>0</v>
      </c>
      <c r="R693" s="52">
        <f t="shared" si="174"/>
        <v>0</v>
      </c>
      <c r="S693" s="52" t="str">
        <f t="shared" si="175"/>
        <v xml:space="preserve"> </v>
      </c>
      <c r="T693" s="52">
        <v>0.99999999999999989</v>
      </c>
      <c r="U693" s="53">
        <v>4401.6714000000002</v>
      </c>
      <c r="V693" s="53">
        <v>4401.6716999999999</v>
      </c>
      <c r="W693" s="176" t="str">
        <f t="shared" si="176"/>
        <v>NÃO</v>
      </c>
      <c r="X693" s="118">
        <f t="shared" si="177"/>
        <v>4401.671699999999</v>
      </c>
      <c r="Y693" s="194"/>
      <c r="Z693" s="118">
        <f t="shared" si="178"/>
        <v>4401.671699999999</v>
      </c>
      <c r="AA693" s="118">
        <f t="shared" si="179"/>
        <v>4401.671699999999</v>
      </c>
      <c r="AB693" s="118">
        <f t="shared" si="180"/>
        <v>4401.671699999999</v>
      </c>
    </row>
    <row r="694" spans="1:28" x14ac:dyDescent="0.25">
      <c r="A694" s="193" t="s">
        <v>278</v>
      </c>
      <c r="B694" s="51" t="s">
        <v>125</v>
      </c>
      <c r="C694" s="51" t="s">
        <v>71</v>
      </c>
      <c r="D694" s="51" t="s">
        <v>199</v>
      </c>
      <c r="E694" s="51" t="s">
        <v>250</v>
      </c>
      <c r="F694" s="52">
        <v>2.5</v>
      </c>
      <c r="G694" s="53">
        <v>12037.233</v>
      </c>
      <c r="H694" s="52">
        <v>1</v>
      </c>
      <c r="I694" s="53">
        <v>4358.7700000000004</v>
      </c>
      <c r="J694" s="121">
        <v>4060431063</v>
      </c>
      <c r="K694" s="52">
        <f t="shared" si="167"/>
        <v>1</v>
      </c>
      <c r="L694" s="52">
        <f t="shared" si="169"/>
        <v>3</v>
      </c>
      <c r="M694" s="52">
        <f t="shared" si="170"/>
        <v>7.5</v>
      </c>
      <c r="N694" s="52">
        <f t="shared" si="168"/>
        <v>1</v>
      </c>
      <c r="O694" s="52">
        <f t="shared" si="171"/>
        <v>7.5</v>
      </c>
      <c r="P694" s="52">
        <f t="shared" si="172"/>
        <v>1</v>
      </c>
      <c r="Q694" s="52">
        <f t="shared" si="173"/>
        <v>8</v>
      </c>
      <c r="R694" s="52">
        <f t="shared" si="174"/>
        <v>0</v>
      </c>
      <c r="S694" s="52" t="str">
        <f t="shared" si="175"/>
        <v>não</v>
      </c>
      <c r="T694" s="52">
        <v>3</v>
      </c>
      <c r="U694" s="53">
        <v>14444.679599999999</v>
      </c>
      <c r="V694" s="53">
        <v>4814.8932000000004</v>
      </c>
      <c r="W694" s="176" t="str">
        <f t="shared" si="176"/>
        <v>NÃO</v>
      </c>
      <c r="X694" s="118">
        <f t="shared" si="177"/>
        <v>7222.3398000000007</v>
      </c>
      <c r="Y694" s="194" t="str">
        <f>IF(I694&gt;(H694*V694),"SIM","NÃO")</f>
        <v>NÃO</v>
      </c>
      <c r="Z694" s="118">
        <f t="shared" si="178"/>
        <v>7222.3398000000007</v>
      </c>
      <c r="AA694" s="118">
        <f t="shared" si="179"/>
        <v>7222.3398000000007</v>
      </c>
      <c r="AB694" s="118">
        <f t="shared" si="180"/>
        <v>7222.3398000000007</v>
      </c>
    </row>
    <row r="695" spans="1:28" x14ac:dyDescent="0.25">
      <c r="A695" s="193" t="s">
        <v>278</v>
      </c>
      <c r="B695" s="51" t="s">
        <v>125</v>
      </c>
      <c r="C695" s="51" t="s">
        <v>71</v>
      </c>
      <c r="D695" s="51" t="s">
        <v>199</v>
      </c>
      <c r="E695" s="51" t="s">
        <v>261</v>
      </c>
      <c r="F695" s="52">
        <v>3.9999999999999996</v>
      </c>
      <c r="G695" s="53">
        <v>17606.686799999999</v>
      </c>
      <c r="H695" s="52">
        <v>0</v>
      </c>
      <c r="I695" s="53">
        <v>0</v>
      </c>
      <c r="J695" s="121">
        <v>4060431063</v>
      </c>
      <c r="K695" s="52">
        <f t="shared" si="167"/>
        <v>0</v>
      </c>
      <c r="L695" s="52">
        <f t="shared" si="169"/>
        <v>0</v>
      </c>
      <c r="M695" s="52">
        <f t="shared" si="170"/>
        <v>7.5</v>
      </c>
      <c r="N695" s="52">
        <f t="shared" si="168"/>
        <v>1</v>
      </c>
      <c r="O695" s="52">
        <f t="shared" si="171"/>
        <v>-0.5</v>
      </c>
      <c r="P695" s="52">
        <f t="shared" si="172"/>
        <v>0</v>
      </c>
      <c r="Q695" s="52">
        <f t="shared" si="173"/>
        <v>0</v>
      </c>
      <c r="R695" s="52">
        <f t="shared" si="174"/>
        <v>0</v>
      </c>
      <c r="S695" s="52" t="str">
        <f t="shared" si="175"/>
        <v xml:space="preserve"> </v>
      </c>
      <c r="T695" s="52">
        <v>4.5</v>
      </c>
      <c r="U695" s="53">
        <v>19807.522799999999</v>
      </c>
      <c r="V695" s="53">
        <v>4401.6716999999999</v>
      </c>
      <c r="W695" s="176" t="str">
        <f t="shared" si="176"/>
        <v>NÃO</v>
      </c>
      <c r="X695" s="118">
        <f t="shared" si="177"/>
        <v>17606.686799999996</v>
      </c>
      <c r="Y695" s="194"/>
      <c r="Z695" s="118">
        <f t="shared" si="178"/>
        <v>17606.686799999996</v>
      </c>
      <c r="AA695" s="118">
        <f t="shared" si="179"/>
        <v>17606.686799999996</v>
      </c>
      <c r="AB695" s="118">
        <f t="shared" si="180"/>
        <v>17606.686799999996</v>
      </c>
    </row>
    <row r="696" spans="1:28" x14ac:dyDescent="0.25">
      <c r="A696" s="193" t="s">
        <v>278</v>
      </c>
      <c r="B696" s="51" t="s">
        <v>125</v>
      </c>
      <c r="C696" s="51" t="s">
        <v>71</v>
      </c>
      <c r="D696" s="51" t="s">
        <v>200</v>
      </c>
      <c r="E696" s="51" t="s">
        <v>250</v>
      </c>
      <c r="F696" s="52">
        <v>2.5</v>
      </c>
      <c r="G696" s="53">
        <v>12037.233</v>
      </c>
      <c r="H696" s="52">
        <v>0</v>
      </c>
      <c r="I696" s="53">
        <v>0</v>
      </c>
      <c r="J696" s="121">
        <v>4060431064</v>
      </c>
      <c r="K696" s="52">
        <f t="shared" si="167"/>
        <v>0</v>
      </c>
      <c r="L696" s="52">
        <f t="shared" si="169"/>
        <v>0</v>
      </c>
      <c r="M696" s="52">
        <f t="shared" si="170"/>
        <v>4</v>
      </c>
      <c r="N696" s="52">
        <f t="shared" si="168"/>
        <v>0</v>
      </c>
      <c r="O696" s="52">
        <f t="shared" si="171"/>
        <v>4</v>
      </c>
      <c r="P696" s="52">
        <f t="shared" si="172"/>
        <v>0</v>
      </c>
      <c r="Q696" s="52">
        <f t="shared" si="173"/>
        <v>0</v>
      </c>
      <c r="R696" s="52">
        <f t="shared" si="174"/>
        <v>0</v>
      </c>
      <c r="S696" s="52" t="str">
        <f t="shared" si="175"/>
        <v xml:space="preserve"> </v>
      </c>
      <c r="T696" s="52">
        <v>3</v>
      </c>
      <c r="U696" s="53">
        <v>14444.679599999999</v>
      </c>
      <c r="V696" s="53">
        <v>4814.8932000000004</v>
      </c>
      <c r="W696" s="176" t="str">
        <f t="shared" si="176"/>
        <v>NÃO</v>
      </c>
      <c r="X696" s="118">
        <f t="shared" si="177"/>
        <v>12037.233</v>
      </c>
      <c r="Y696" s="194"/>
      <c r="Z696" s="118">
        <f t="shared" si="178"/>
        <v>12037.233</v>
      </c>
      <c r="AA696" s="118">
        <f t="shared" si="179"/>
        <v>12037.233</v>
      </c>
      <c r="AB696" s="118">
        <f t="shared" si="180"/>
        <v>12037.233</v>
      </c>
    </row>
    <row r="697" spans="1:28" x14ac:dyDescent="0.25">
      <c r="A697" s="193" t="s">
        <v>278</v>
      </c>
      <c r="B697" s="51" t="s">
        <v>125</v>
      </c>
      <c r="C697" s="51" t="s">
        <v>71</v>
      </c>
      <c r="D697" s="51" t="s">
        <v>200</v>
      </c>
      <c r="E697" s="51" t="s">
        <v>261</v>
      </c>
      <c r="F697" s="52">
        <v>0.99999999999999989</v>
      </c>
      <c r="G697" s="53">
        <v>4401.6714000000002</v>
      </c>
      <c r="H697" s="52">
        <v>0</v>
      </c>
      <c r="I697" s="53">
        <v>0</v>
      </c>
      <c r="J697" s="121">
        <v>4060431064</v>
      </c>
      <c r="K697" s="52">
        <f t="shared" si="167"/>
        <v>0</v>
      </c>
      <c r="L697" s="52">
        <f t="shared" si="169"/>
        <v>0</v>
      </c>
      <c r="M697" s="52">
        <f t="shared" si="170"/>
        <v>4</v>
      </c>
      <c r="N697" s="52">
        <f t="shared" si="168"/>
        <v>0</v>
      </c>
      <c r="O697" s="52">
        <f t="shared" si="171"/>
        <v>4</v>
      </c>
      <c r="P697" s="52">
        <f t="shared" si="172"/>
        <v>0</v>
      </c>
      <c r="Q697" s="52">
        <f t="shared" si="173"/>
        <v>0</v>
      </c>
      <c r="R697" s="52">
        <f t="shared" si="174"/>
        <v>0</v>
      </c>
      <c r="S697" s="52" t="str">
        <f t="shared" si="175"/>
        <v xml:space="preserve"> </v>
      </c>
      <c r="T697" s="52">
        <v>0.99999999999999989</v>
      </c>
      <c r="U697" s="53">
        <v>4401.6714000000002</v>
      </c>
      <c r="V697" s="53">
        <v>4401.6716999999999</v>
      </c>
      <c r="W697" s="176" t="str">
        <f t="shared" si="176"/>
        <v>NÃO</v>
      </c>
      <c r="X697" s="118">
        <f t="shared" si="177"/>
        <v>4401.671699999999</v>
      </c>
      <c r="Y697" s="194"/>
      <c r="Z697" s="118">
        <f t="shared" si="178"/>
        <v>4401.671699999999</v>
      </c>
      <c r="AA697" s="118">
        <f t="shared" si="179"/>
        <v>4401.671699999999</v>
      </c>
      <c r="AB697" s="118">
        <f t="shared" si="180"/>
        <v>4401.671699999999</v>
      </c>
    </row>
    <row r="698" spans="1:28" x14ac:dyDescent="0.25">
      <c r="A698" s="193" t="s">
        <v>278</v>
      </c>
      <c r="B698" s="51" t="s">
        <v>125</v>
      </c>
      <c r="C698" s="51" t="s">
        <v>71</v>
      </c>
      <c r="D698" s="51" t="s">
        <v>201</v>
      </c>
      <c r="E698" s="51" t="s">
        <v>250</v>
      </c>
      <c r="F698" s="52">
        <v>0.99999999999999989</v>
      </c>
      <c r="G698" s="53">
        <v>4814.8932000000004</v>
      </c>
      <c r="H698" s="52">
        <v>0</v>
      </c>
      <c r="I698" s="53">
        <v>0</v>
      </c>
      <c r="J698" s="121">
        <v>4060431065</v>
      </c>
      <c r="K698" s="52">
        <f t="shared" si="167"/>
        <v>0</v>
      </c>
      <c r="L698" s="52">
        <f t="shared" si="169"/>
        <v>0</v>
      </c>
      <c r="M698" s="52">
        <f t="shared" si="170"/>
        <v>3.5</v>
      </c>
      <c r="N698" s="52">
        <f t="shared" si="168"/>
        <v>0</v>
      </c>
      <c r="O698" s="52">
        <f t="shared" si="171"/>
        <v>3.5</v>
      </c>
      <c r="P698" s="52">
        <f t="shared" si="172"/>
        <v>0</v>
      </c>
      <c r="Q698" s="52">
        <f t="shared" si="173"/>
        <v>0</v>
      </c>
      <c r="R698" s="52">
        <f t="shared" si="174"/>
        <v>0</v>
      </c>
      <c r="S698" s="52" t="str">
        <f t="shared" si="175"/>
        <v xml:space="preserve"> </v>
      </c>
      <c r="T698" s="52">
        <v>0.99999999999999989</v>
      </c>
      <c r="U698" s="53">
        <v>4814.8932000000004</v>
      </c>
      <c r="V698" s="53">
        <v>4814.8932000000004</v>
      </c>
      <c r="W698" s="176" t="str">
        <f t="shared" si="176"/>
        <v>NÃO</v>
      </c>
      <c r="X698" s="118">
        <f t="shared" si="177"/>
        <v>4814.8931999999995</v>
      </c>
      <c r="Y698" s="194"/>
      <c r="Z698" s="118">
        <f t="shared" si="178"/>
        <v>4814.8931999999995</v>
      </c>
      <c r="AA698" s="118">
        <f t="shared" si="179"/>
        <v>4814.8931999999995</v>
      </c>
      <c r="AB698" s="118">
        <f t="shared" si="180"/>
        <v>4814.8931999999995</v>
      </c>
    </row>
    <row r="699" spans="1:28" x14ac:dyDescent="0.25">
      <c r="A699" s="193" t="s">
        <v>278</v>
      </c>
      <c r="B699" s="51" t="s">
        <v>125</v>
      </c>
      <c r="C699" s="51" t="s">
        <v>71</v>
      </c>
      <c r="D699" s="51" t="s">
        <v>201</v>
      </c>
      <c r="E699" s="51" t="s">
        <v>261</v>
      </c>
      <c r="F699" s="52">
        <v>1.9999999999999998</v>
      </c>
      <c r="G699" s="53">
        <v>8803.3433999999997</v>
      </c>
      <c r="H699" s="52">
        <v>0</v>
      </c>
      <c r="I699" s="53">
        <v>0</v>
      </c>
      <c r="J699" s="121">
        <v>4060431065</v>
      </c>
      <c r="K699" s="52">
        <f t="shared" si="167"/>
        <v>0</v>
      </c>
      <c r="L699" s="52">
        <f t="shared" si="169"/>
        <v>0</v>
      </c>
      <c r="M699" s="52">
        <f t="shared" si="170"/>
        <v>3.5</v>
      </c>
      <c r="N699" s="52">
        <f t="shared" si="168"/>
        <v>0</v>
      </c>
      <c r="O699" s="52">
        <f t="shared" si="171"/>
        <v>3.5</v>
      </c>
      <c r="P699" s="52">
        <f t="shared" si="172"/>
        <v>0</v>
      </c>
      <c r="Q699" s="52">
        <f t="shared" si="173"/>
        <v>0</v>
      </c>
      <c r="R699" s="52">
        <f t="shared" si="174"/>
        <v>0</v>
      </c>
      <c r="S699" s="52" t="str">
        <f t="shared" si="175"/>
        <v xml:space="preserve"> </v>
      </c>
      <c r="T699" s="52">
        <v>2.5</v>
      </c>
      <c r="U699" s="53">
        <v>11004.179400000001</v>
      </c>
      <c r="V699" s="53">
        <v>4401.6716999999999</v>
      </c>
      <c r="W699" s="176" t="str">
        <f t="shared" si="176"/>
        <v>NÃO</v>
      </c>
      <c r="X699" s="118">
        <f t="shared" si="177"/>
        <v>8803.3433999999979</v>
      </c>
      <c r="Y699" s="194"/>
      <c r="Z699" s="118">
        <f t="shared" si="178"/>
        <v>8803.3433999999979</v>
      </c>
      <c r="AA699" s="118">
        <f t="shared" si="179"/>
        <v>8803.3433999999979</v>
      </c>
      <c r="AB699" s="118">
        <f t="shared" si="180"/>
        <v>8803.3433999999979</v>
      </c>
    </row>
    <row r="700" spans="1:28" x14ac:dyDescent="0.25">
      <c r="A700" s="193" t="s">
        <v>278</v>
      </c>
      <c r="B700" s="51" t="s">
        <v>125</v>
      </c>
      <c r="C700" s="51" t="s">
        <v>71</v>
      </c>
      <c r="D700" s="51" t="s">
        <v>202</v>
      </c>
      <c r="E700" s="51" t="s">
        <v>250</v>
      </c>
      <c r="F700" s="52">
        <v>0.99999999999999989</v>
      </c>
      <c r="G700" s="53">
        <v>4814.8932000000004</v>
      </c>
      <c r="H700" s="52">
        <v>1</v>
      </c>
      <c r="I700" s="53">
        <v>4293.29</v>
      </c>
      <c r="J700" s="121">
        <v>4060431066</v>
      </c>
      <c r="K700" s="52">
        <f t="shared" si="167"/>
        <v>1</v>
      </c>
      <c r="L700" s="52">
        <f t="shared" si="169"/>
        <v>0.99999999999999989</v>
      </c>
      <c r="M700" s="52">
        <f t="shared" si="170"/>
        <v>2.9999999999999996</v>
      </c>
      <c r="N700" s="52">
        <f t="shared" si="168"/>
        <v>1</v>
      </c>
      <c r="O700" s="52">
        <f t="shared" si="171"/>
        <v>2.9999999999999996</v>
      </c>
      <c r="P700" s="52">
        <f t="shared" si="172"/>
        <v>1</v>
      </c>
      <c r="Q700" s="52">
        <f t="shared" si="173"/>
        <v>3</v>
      </c>
      <c r="R700" s="52">
        <f t="shared" si="174"/>
        <v>0</v>
      </c>
      <c r="S700" s="52" t="str">
        <f t="shared" si="175"/>
        <v>não</v>
      </c>
      <c r="T700" s="52">
        <v>0.99999999999999989</v>
      </c>
      <c r="U700" s="53">
        <v>4814.8932000000004</v>
      </c>
      <c r="V700" s="53">
        <v>4814.8932000000004</v>
      </c>
      <c r="W700" s="176" t="str">
        <f t="shared" si="176"/>
        <v>NÃO</v>
      </c>
      <c r="X700" s="118">
        <f t="shared" si="177"/>
        <v>-5.3456052917510993E-13</v>
      </c>
      <c r="Y700" s="194" t="str">
        <f>IF(I700&gt;(H700*V700),"SIM","NÃO")</f>
        <v>NÃO</v>
      </c>
      <c r="Z700" s="118">
        <f t="shared" si="178"/>
        <v>-4.7665094093929383E-13</v>
      </c>
      <c r="AA700" s="118">
        <f t="shared" si="179"/>
        <v>-5.3456052917510993E-13</v>
      </c>
      <c r="AB700" s="118">
        <f t="shared" si="180"/>
        <v>-4.7665094093929383E-13</v>
      </c>
    </row>
    <row r="701" spans="1:28" x14ac:dyDescent="0.25">
      <c r="A701" s="193" t="s">
        <v>278</v>
      </c>
      <c r="B701" s="51" t="s">
        <v>125</v>
      </c>
      <c r="C701" s="51" t="s">
        <v>71</v>
      </c>
      <c r="D701" s="51" t="s">
        <v>202</v>
      </c>
      <c r="E701" s="51" t="s">
        <v>261</v>
      </c>
      <c r="F701" s="52">
        <v>1.5</v>
      </c>
      <c r="G701" s="53">
        <v>6602.5074000000004</v>
      </c>
      <c r="H701" s="52">
        <v>0</v>
      </c>
      <c r="I701" s="53">
        <v>0</v>
      </c>
      <c r="J701" s="121">
        <v>4060431066</v>
      </c>
      <c r="K701" s="52">
        <f t="shared" si="167"/>
        <v>0</v>
      </c>
      <c r="L701" s="52">
        <f t="shared" si="169"/>
        <v>0</v>
      </c>
      <c r="M701" s="52">
        <f t="shared" si="170"/>
        <v>2.9999999999999996</v>
      </c>
      <c r="N701" s="52">
        <f t="shared" si="168"/>
        <v>1</v>
      </c>
      <c r="O701" s="52">
        <f t="shared" si="171"/>
        <v>-4.4408920985006262E-16</v>
      </c>
      <c r="P701" s="52">
        <f t="shared" si="172"/>
        <v>0</v>
      </c>
      <c r="Q701" s="52">
        <f t="shared" si="173"/>
        <v>0</v>
      </c>
      <c r="R701" s="52">
        <f t="shared" si="174"/>
        <v>0</v>
      </c>
      <c r="S701" s="52" t="str">
        <f t="shared" si="175"/>
        <v xml:space="preserve"> </v>
      </c>
      <c r="T701" s="52">
        <v>1.9999999999999998</v>
      </c>
      <c r="U701" s="53">
        <v>8803.3433999999997</v>
      </c>
      <c r="V701" s="53">
        <v>4401.6716999999999</v>
      </c>
      <c r="W701" s="176" t="str">
        <f t="shared" si="176"/>
        <v>NÃO</v>
      </c>
      <c r="X701" s="118">
        <f t="shared" si="177"/>
        <v>6602.5075500000003</v>
      </c>
      <c r="Y701" s="194"/>
      <c r="Z701" s="118">
        <f t="shared" si="178"/>
        <v>6602.5075500000003</v>
      </c>
      <c r="AA701" s="118">
        <f t="shared" si="179"/>
        <v>6602.5075500000003</v>
      </c>
      <c r="AB701" s="118">
        <f t="shared" si="180"/>
        <v>6602.5075500000003</v>
      </c>
    </row>
    <row r="702" spans="1:28" x14ac:dyDescent="0.25">
      <c r="A702" s="193" t="s">
        <v>278</v>
      </c>
      <c r="B702" s="51" t="s">
        <v>125</v>
      </c>
      <c r="C702" s="51" t="s">
        <v>71</v>
      </c>
      <c r="D702" s="51" t="s">
        <v>203</v>
      </c>
      <c r="E702" s="51" t="s">
        <v>250</v>
      </c>
      <c r="F702" s="52">
        <v>0.99999999999999989</v>
      </c>
      <c r="G702" s="53">
        <v>4814.8932000000004</v>
      </c>
      <c r="H702" s="52">
        <v>0</v>
      </c>
      <c r="I702" s="53">
        <v>0</v>
      </c>
      <c r="J702" s="121">
        <v>4060431067</v>
      </c>
      <c r="K702" s="52">
        <f t="shared" si="167"/>
        <v>0</v>
      </c>
      <c r="L702" s="52">
        <f t="shared" si="169"/>
        <v>0</v>
      </c>
      <c r="M702" s="52">
        <f t="shared" si="170"/>
        <v>2.5</v>
      </c>
      <c r="N702" s="52">
        <f t="shared" si="168"/>
        <v>0</v>
      </c>
      <c r="O702" s="52">
        <f t="shared" si="171"/>
        <v>2.5</v>
      </c>
      <c r="P702" s="52">
        <f t="shared" si="172"/>
        <v>0</v>
      </c>
      <c r="Q702" s="52">
        <f t="shared" si="173"/>
        <v>0</v>
      </c>
      <c r="R702" s="52">
        <f t="shared" si="174"/>
        <v>0</v>
      </c>
      <c r="S702" s="52" t="str">
        <f t="shared" si="175"/>
        <v xml:space="preserve"> </v>
      </c>
      <c r="T702" s="52">
        <v>1.5</v>
      </c>
      <c r="U702" s="53">
        <v>7222.3397999999997</v>
      </c>
      <c r="V702" s="53">
        <v>4814.8932000000004</v>
      </c>
      <c r="W702" s="176" t="str">
        <f t="shared" si="176"/>
        <v>NÃO</v>
      </c>
      <c r="X702" s="118">
        <f t="shared" si="177"/>
        <v>4814.8931999999995</v>
      </c>
      <c r="Y702" s="194"/>
      <c r="Z702" s="118">
        <f t="shared" si="178"/>
        <v>4814.8931999999995</v>
      </c>
      <c r="AA702" s="118">
        <f t="shared" si="179"/>
        <v>4814.8931999999995</v>
      </c>
      <c r="AB702" s="118">
        <f t="shared" si="180"/>
        <v>4814.8931999999995</v>
      </c>
    </row>
    <row r="703" spans="1:28" x14ac:dyDescent="0.25">
      <c r="A703" s="193" t="s">
        <v>278</v>
      </c>
      <c r="B703" s="51" t="s">
        <v>125</v>
      </c>
      <c r="C703" s="51" t="s">
        <v>71</v>
      </c>
      <c r="D703" s="51" t="s">
        <v>203</v>
      </c>
      <c r="E703" s="51" t="s">
        <v>261</v>
      </c>
      <c r="F703" s="52">
        <v>0.99999999999999989</v>
      </c>
      <c r="G703" s="53">
        <v>4401.6714000000002</v>
      </c>
      <c r="H703" s="52">
        <v>0</v>
      </c>
      <c r="I703" s="53">
        <v>0</v>
      </c>
      <c r="J703" s="121">
        <v>4060431067</v>
      </c>
      <c r="K703" s="52">
        <f t="shared" si="167"/>
        <v>0</v>
      </c>
      <c r="L703" s="52">
        <f t="shared" si="169"/>
        <v>0</v>
      </c>
      <c r="M703" s="52">
        <f t="shared" si="170"/>
        <v>2.5</v>
      </c>
      <c r="N703" s="52">
        <f t="shared" si="168"/>
        <v>0</v>
      </c>
      <c r="O703" s="52">
        <f t="shared" si="171"/>
        <v>2.5</v>
      </c>
      <c r="P703" s="52">
        <f t="shared" si="172"/>
        <v>0</v>
      </c>
      <c r="Q703" s="52">
        <f t="shared" si="173"/>
        <v>0</v>
      </c>
      <c r="R703" s="52">
        <f t="shared" si="174"/>
        <v>0</v>
      </c>
      <c r="S703" s="52" t="str">
        <f t="shared" si="175"/>
        <v xml:space="preserve"> </v>
      </c>
      <c r="T703" s="52">
        <v>0.99999999999999989</v>
      </c>
      <c r="U703" s="53">
        <v>4401.6714000000002</v>
      </c>
      <c r="V703" s="53">
        <v>4401.6716999999999</v>
      </c>
      <c r="W703" s="176" t="str">
        <f t="shared" si="176"/>
        <v>NÃO</v>
      </c>
      <c r="X703" s="118">
        <f t="shared" si="177"/>
        <v>4401.671699999999</v>
      </c>
      <c r="Y703" s="194"/>
      <c r="Z703" s="118">
        <f t="shared" si="178"/>
        <v>4401.671699999999</v>
      </c>
      <c r="AA703" s="118">
        <f t="shared" si="179"/>
        <v>4401.671699999999</v>
      </c>
      <c r="AB703" s="118">
        <f t="shared" si="180"/>
        <v>4401.671699999999</v>
      </c>
    </row>
    <row r="704" spans="1:28" x14ac:dyDescent="0.25">
      <c r="A704" s="193" t="s">
        <v>278</v>
      </c>
      <c r="B704" s="51" t="s">
        <v>125</v>
      </c>
      <c r="C704" s="51" t="s">
        <v>71</v>
      </c>
      <c r="D704" s="51" t="s">
        <v>204</v>
      </c>
      <c r="E704" s="51" t="s">
        <v>261</v>
      </c>
      <c r="F704" s="52">
        <v>1.9999999999999998</v>
      </c>
      <c r="G704" s="53">
        <v>8803.3433999999997</v>
      </c>
      <c r="H704" s="52">
        <v>0</v>
      </c>
      <c r="I704" s="53">
        <v>0</v>
      </c>
      <c r="J704" s="121">
        <v>4060431068</v>
      </c>
      <c r="K704" s="52">
        <f t="shared" si="167"/>
        <v>0</v>
      </c>
      <c r="L704" s="52">
        <f t="shared" si="169"/>
        <v>0</v>
      </c>
      <c r="M704" s="52">
        <f t="shared" si="170"/>
        <v>2.5</v>
      </c>
      <c r="N704" s="52">
        <f t="shared" si="168"/>
        <v>0</v>
      </c>
      <c r="O704" s="52">
        <f t="shared" si="171"/>
        <v>2.5</v>
      </c>
      <c r="P704" s="52">
        <f t="shared" si="172"/>
        <v>0</v>
      </c>
      <c r="Q704" s="52">
        <f t="shared" si="173"/>
        <v>0</v>
      </c>
      <c r="R704" s="52">
        <f t="shared" si="174"/>
        <v>0</v>
      </c>
      <c r="S704" s="52" t="str">
        <f t="shared" si="175"/>
        <v xml:space="preserve"> </v>
      </c>
      <c r="T704" s="52">
        <v>2.5</v>
      </c>
      <c r="U704" s="53">
        <v>11004.179400000001</v>
      </c>
      <c r="V704" s="53">
        <v>4401.6716999999999</v>
      </c>
      <c r="W704" s="176" t="str">
        <f t="shared" si="176"/>
        <v>NÃO</v>
      </c>
      <c r="X704" s="118">
        <f t="shared" si="177"/>
        <v>8803.3433999999979</v>
      </c>
      <c r="Y704" s="194"/>
      <c r="Z704" s="118">
        <f t="shared" si="178"/>
        <v>8803.3433999999979</v>
      </c>
      <c r="AA704" s="118">
        <f t="shared" si="179"/>
        <v>8803.3433999999979</v>
      </c>
      <c r="AB704" s="118">
        <f t="shared" si="180"/>
        <v>8803.3433999999979</v>
      </c>
    </row>
    <row r="705" spans="1:28" ht="30" x14ac:dyDescent="0.25">
      <c r="A705" s="193" t="s">
        <v>278</v>
      </c>
      <c r="B705" s="51" t="s">
        <v>125</v>
      </c>
      <c r="C705" s="51" t="s">
        <v>71</v>
      </c>
      <c r="D705" s="51" t="s">
        <v>205</v>
      </c>
      <c r="E705" s="51" t="s">
        <v>250</v>
      </c>
      <c r="F705" s="52">
        <v>4.5</v>
      </c>
      <c r="G705" s="53">
        <v>21667.019400000001</v>
      </c>
      <c r="H705" s="52">
        <v>1</v>
      </c>
      <c r="I705" s="53">
        <v>6593.04</v>
      </c>
      <c r="J705" s="121">
        <v>4060431069</v>
      </c>
      <c r="K705" s="52">
        <f t="shared" si="167"/>
        <v>1</v>
      </c>
      <c r="L705" s="52">
        <f t="shared" si="169"/>
        <v>5.5</v>
      </c>
      <c r="M705" s="52">
        <f t="shared" si="170"/>
        <v>13.5</v>
      </c>
      <c r="N705" s="52">
        <f t="shared" si="168"/>
        <v>1</v>
      </c>
      <c r="O705" s="52">
        <f t="shared" si="171"/>
        <v>13.5</v>
      </c>
      <c r="P705" s="52">
        <f t="shared" si="172"/>
        <v>1</v>
      </c>
      <c r="Q705" s="52">
        <f t="shared" si="173"/>
        <v>14</v>
      </c>
      <c r="R705" s="52">
        <f t="shared" si="174"/>
        <v>0</v>
      </c>
      <c r="S705" s="52" t="str">
        <f t="shared" si="175"/>
        <v>não</v>
      </c>
      <c r="T705" s="52">
        <v>5.5</v>
      </c>
      <c r="U705" s="53">
        <v>26481.9126</v>
      </c>
      <c r="V705" s="53">
        <v>4814.8932000000004</v>
      </c>
      <c r="W705" s="176" t="str">
        <f t="shared" si="176"/>
        <v>NÃO</v>
      </c>
      <c r="X705" s="118">
        <f t="shared" si="177"/>
        <v>16852.126200000002</v>
      </c>
      <c r="Y705" s="194" t="str">
        <f>IF(I705&gt;(H705*V705),"SIM","NÃO")</f>
        <v>SIM</v>
      </c>
      <c r="Z705" s="118">
        <f t="shared" si="178"/>
        <v>16852.126200000002</v>
      </c>
      <c r="AA705" s="118">
        <f t="shared" si="179"/>
        <v>16852.126200000002</v>
      </c>
      <c r="AB705" s="118">
        <f t="shared" si="180"/>
        <v>16852.126200000002</v>
      </c>
    </row>
    <row r="706" spans="1:28" ht="30" x14ac:dyDescent="0.25">
      <c r="A706" s="193" t="s">
        <v>278</v>
      </c>
      <c r="B706" s="51" t="s">
        <v>125</v>
      </c>
      <c r="C706" s="51" t="s">
        <v>71</v>
      </c>
      <c r="D706" s="51" t="s">
        <v>205</v>
      </c>
      <c r="E706" s="51" t="s">
        <v>261</v>
      </c>
      <c r="F706" s="52">
        <v>7.0000000000000009</v>
      </c>
      <c r="G706" s="53">
        <v>30811.7022</v>
      </c>
      <c r="H706" s="52">
        <v>0</v>
      </c>
      <c r="I706" s="53">
        <v>0</v>
      </c>
      <c r="J706" s="121">
        <v>4060431069</v>
      </c>
      <c r="K706" s="52">
        <f t="shared" ref="K706:K769" si="182">IF(F706=0,0,H706)</f>
        <v>0</v>
      </c>
      <c r="L706" s="52">
        <f t="shared" si="169"/>
        <v>0</v>
      </c>
      <c r="M706" s="52">
        <f t="shared" si="170"/>
        <v>13.5</v>
      </c>
      <c r="N706" s="52">
        <f t="shared" ref="N706:N769" si="183">SUMIF($J$2:$J$814,J706,$K$2:$K$815)</f>
        <v>1</v>
      </c>
      <c r="O706" s="52">
        <f t="shared" si="171"/>
        <v>-0.5</v>
      </c>
      <c r="P706" s="52">
        <f t="shared" si="172"/>
        <v>0</v>
      </c>
      <c r="Q706" s="52">
        <f t="shared" si="173"/>
        <v>0</v>
      </c>
      <c r="R706" s="52">
        <f t="shared" si="174"/>
        <v>0</v>
      </c>
      <c r="S706" s="52" t="str">
        <f t="shared" si="175"/>
        <v xml:space="preserve"> </v>
      </c>
      <c r="T706" s="52">
        <v>7.9999999999999991</v>
      </c>
      <c r="U706" s="53">
        <v>35213.373599999999</v>
      </c>
      <c r="V706" s="53">
        <v>4401.6716999999999</v>
      </c>
      <c r="W706" s="176" t="str">
        <f t="shared" si="176"/>
        <v>NÃO</v>
      </c>
      <c r="X706" s="118">
        <f t="shared" si="177"/>
        <v>30811.701900000004</v>
      </c>
      <c r="Y706" s="194"/>
      <c r="Z706" s="118">
        <f t="shared" si="178"/>
        <v>30811.701900000004</v>
      </c>
      <c r="AA706" s="118">
        <f t="shared" si="179"/>
        <v>30811.701900000004</v>
      </c>
      <c r="AB706" s="118">
        <f t="shared" si="180"/>
        <v>30811.701900000004</v>
      </c>
    </row>
    <row r="707" spans="1:28" x14ac:dyDescent="0.25">
      <c r="A707" s="193" t="s">
        <v>278</v>
      </c>
      <c r="B707" s="51" t="s">
        <v>134</v>
      </c>
      <c r="C707" s="51" t="s">
        <v>114</v>
      </c>
      <c r="D707" s="51" t="s">
        <v>247</v>
      </c>
      <c r="E707" s="51" t="s">
        <v>250</v>
      </c>
      <c r="F707" s="52">
        <v>0.99999999999999989</v>
      </c>
      <c r="G707" s="53">
        <v>4814.8932000000004</v>
      </c>
      <c r="H707" s="52">
        <v>0</v>
      </c>
      <c r="I707" s="53">
        <v>0</v>
      </c>
      <c r="J707" s="121">
        <v>4060431070</v>
      </c>
      <c r="K707" s="52">
        <f t="shared" si="182"/>
        <v>0</v>
      </c>
      <c r="L707" s="52">
        <f t="shared" ref="L707:L770" si="184">IF(H707=0,0,T707)</f>
        <v>0</v>
      </c>
      <c r="M707" s="52">
        <f t="shared" ref="M707:M770" si="185">SUMIF($J$2:$J$814,J707,$T$2:$T$815)</f>
        <v>7</v>
      </c>
      <c r="N707" s="52">
        <f t="shared" si="183"/>
        <v>0</v>
      </c>
      <c r="O707" s="52">
        <f t="shared" ref="O707:O770" si="186">IF(J707=J706,O706-Q706,M707)</f>
        <v>7</v>
      </c>
      <c r="P707" s="52">
        <f t="shared" ref="P707:P770" si="187">IF(J707=J706,P706-K706,N707)</f>
        <v>0</v>
      </c>
      <c r="Q707" s="52">
        <f t="shared" ref="Q707:Q770" si="188">IF(P707=0,0,ROUND(K707/P707*O707,0))</f>
        <v>0</v>
      </c>
      <c r="R707" s="52">
        <f t="shared" ref="R707:R770" si="189">IF(AND(H707&lt;F707,Q707&lt;H707),1,0)</f>
        <v>0</v>
      </c>
      <c r="S707" s="52" t="str">
        <f t="shared" ref="S707:S770" si="190">IF(Q707=0," ",IF(Q707&lt;F707,"sim","não"))</f>
        <v xml:space="preserve"> </v>
      </c>
      <c r="T707" s="52">
        <v>0.99999999999999989</v>
      </c>
      <c r="U707" s="53">
        <v>4814.8932000000004</v>
      </c>
      <c r="V707" s="53">
        <v>4814.8932000000004</v>
      </c>
      <c r="W707" s="176" t="str">
        <f t="shared" ref="W707:W770" si="191">IF(F707=0,"",IF(H707&gt;Q707,"SIM","NÃO"))</f>
        <v>NÃO</v>
      </c>
      <c r="X707" s="118">
        <f t="shared" ref="X707:X770" si="192">(F707-IF(W707="SIM",Q707,H707))*V707</f>
        <v>4814.8931999999995</v>
      </c>
      <c r="Y707" s="194"/>
      <c r="Z707" s="118">
        <f t="shared" ref="Z707:Z770" si="193">(F707-IF(W707="SIM",Q707,H707))*IF(Y707="SIM",V707,IF(H707=0,V707,IF((F707-H707)&gt;0,V707,(I707/H707))))</f>
        <v>4814.8931999999995</v>
      </c>
      <c r="AA707" s="118">
        <f t="shared" ref="AA707:AA770" si="194">(F707-H707)*V707</f>
        <v>4814.8931999999995</v>
      </c>
      <c r="AB707" s="118">
        <f t="shared" ref="AB707:AB770" si="195">(F707-H707)*IF(Y707="SIM",V707,IF(H707=0,V707,IF((F707-H707)&gt;0,V707,(I707/H707))))</f>
        <v>4814.8931999999995</v>
      </c>
    </row>
    <row r="708" spans="1:28" x14ac:dyDescent="0.25">
      <c r="A708" s="193" t="s">
        <v>278</v>
      </c>
      <c r="B708" s="51" t="s">
        <v>134</v>
      </c>
      <c r="C708" s="51" t="s">
        <v>114</v>
      </c>
      <c r="D708" s="51" t="s">
        <v>247</v>
      </c>
      <c r="E708" s="51" t="s">
        <v>269</v>
      </c>
      <c r="F708" s="52">
        <v>5</v>
      </c>
      <c r="G708" s="53">
        <v>24518.4984</v>
      </c>
      <c r="H708" s="52">
        <v>0</v>
      </c>
      <c r="I708" s="53">
        <v>0</v>
      </c>
      <c r="J708" s="121">
        <v>4060431070</v>
      </c>
      <c r="K708" s="52">
        <f t="shared" si="182"/>
        <v>0</v>
      </c>
      <c r="L708" s="52">
        <f t="shared" si="184"/>
        <v>0</v>
      </c>
      <c r="M708" s="52">
        <f t="shared" si="185"/>
        <v>7</v>
      </c>
      <c r="N708" s="52">
        <f t="shared" si="183"/>
        <v>0</v>
      </c>
      <c r="O708" s="52">
        <f t="shared" si="186"/>
        <v>7</v>
      </c>
      <c r="P708" s="52">
        <f t="shared" si="187"/>
        <v>0</v>
      </c>
      <c r="Q708" s="52">
        <f t="shared" si="188"/>
        <v>0</v>
      </c>
      <c r="R708" s="52">
        <f t="shared" si="189"/>
        <v>0</v>
      </c>
      <c r="S708" s="52" t="str">
        <f t="shared" si="190"/>
        <v xml:space="preserve"> </v>
      </c>
      <c r="T708" s="52">
        <v>6</v>
      </c>
      <c r="U708" s="53">
        <v>29422.198199999999</v>
      </c>
      <c r="V708" s="53">
        <v>4903.6997000000001</v>
      </c>
      <c r="W708" s="176" t="str">
        <f t="shared" si="191"/>
        <v>NÃO</v>
      </c>
      <c r="X708" s="118">
        <f t="shared" si="192"/>
        <v>24518.498500000002</v>
      </c>
      <c r="Y708" s="194"/>
      <c r="Z708" s="118">
        <f t="shared" si="193"/>
        <v>24518.498500000002</v>
      </c>
      <c r="AA708" s="118">
        <f t="shared" si="194"/>
        <v>24518.498500000002</v>
      </c>
      <c r="AB708" s="118">
        <f t="shared" si="195"/>
        <v>24518.498500000002</v>
      </c>
    </row>
    <row r="709" spans="1:28" x14ac:dyDescent="0.25">
      <c r="A709" s="193" t="s">
        <v>278</v>
      </c>
      <c r="B709" s="51" t="s">
        <v>134</v>
      </c>
      <c r="C709" s="51" t="s">
        <v>114</v>
      </c>
      <c r="D709" s="51" t="s">
        <v>248</v>
      </c>
      <c r="E709" s="51" t="s">
        <v>269</v>
      </c>
      <c r="F709" s="52">
        <v>5.5</v>
      </c>
      <c r="G709" s="53">
        <v>26970.348600000001</v>
      </c>
      <c r="H709" s="52">
        <v>3</v>
      </c>
      <c r="I709" s="53">
        <v>16135</v>
      </c>
      <c r="J709" s="121">
        <v>4060431071</v>
      </c>
      <c r="K709" s="52">
        <f t="shared" si="182"/>
        <v>3</v>
      </c>
      <c r="L709" s="52">
        <f t="shared" si="184"/>
        <v>7.0000000000000009</v>
      </c>
      <c r="M709" s="52">
        <f t="shared" si="185"/>
        <v>7.0000000000000009</v>
      </c>
      <c r="N709" s="52">
        <f t="shared" si="183"/>
        <v>3</v>
      </c>
      <c r="O709" s="52">
        <f t="shared" si="186"/>
        <v>7.0000000000000009</v>
      </c>
      <c r="P709" s="52">
        <f t="shared" si="187"/>
        <v>3</v>
      </c>
      <c r="Q709" s="52">
        <f t="shared" si="188"/>
        <v>7</v>
      </c>
      <c r="R709" s="52">
        <f t="shared" si="189"/>
        <v>0</v>
      </c>
      <c r="S709" s="52" t="str">
        <f t="shared" si="190"/>
        <v>não</v>
      </c>
      <c r="T709" s="52">
        <v>7.0000000000000009</v>
      </c>
      <c r="U709" s="53">
        <v>34325.898000000001</v>
      </c>
      <c r="V709" s="53">
        <v>4903.6997000000001</v>
      </c>
      <c r="W709" s="176" t="str">
        <f t="shared" si="191"/>
        <v>NÃO</v>
      </c>
      <c r="X709" s="118">
        <f t="shared" si="192"/>
        <v>12259.249250000001</v>
      </c>
      <c r="Y709" s="194" t="str">
        <f>IF(I709&gt;(H709*V709),"SIM","NÃO")</f>
        <v>SIM</v>
      </c>
      <c r="Z709" s="118">
        <f t="shared" si="193"/>
        <v>12259.249250000001</v>
      </c>
      <c r="AA709" s="118">
        <f t="shared" si="194"/>
        <v>12259.249250000001</v>
      </c>
      <c r="AB709" s="118">
        <f t="shared" si="195"/>
        <v>12259.249250000001</v>
      </c>
    </row>
    <row r="710" spans="1:28" x14ac:dyDescent="0.25">
      <c r="A710" s="193" t="s">
        <v>278</v>
      </c>
      <c r="B710" s="51" t="s">
        <v>134</v>
      </c>
      <c r="C710" s="51" t="s">
        <v>114</v>
      </c>
      <c r="D710" s="51" t="s">
        <v>249</v>
      </c>
      <c r="E710" s="51" t="s">
        <v>250</v>
      </c>
      <c r="F710" s="52">
        <v>2.5</v>
      </c>
      <c r="G710" s="53">
        <v>12037.233</v>
      </c>
      <c r="H710" s="52">
        <v>0</v>
      </c>
      <c r="I710" s="53">
        <v>0</v>
      </c>
      <c r="J710" s="121">
        <v>4060431072</v>
      </c>
      <c r="K710" s="52">
        <f t="shared" si="182"/>
        <v>0</v>
      </c>
      <c r="L710" s="52">
        <f t="shared" si="184"/>
        <v>0</v>
      </c>
      <c r="M710" s="52">
        <f t="shared" si="185"/>
        <v>15.500000000000002</v>
      </c>
      <c r="N710" s="52">
        <f t="shared" si="183"/>
        <v>4</v>
      </c>
      <c r="O710" s="52">
        <f t="shared" si="186"/>
        <v>15.500000000000002</v>
      </c>
      <c r="P710" s="52">
        <f t="shared" si="187"/>
        <v>4</v>
      </c>
      <c r="Q710" s="52">
        <f t="shared" si="188"/>
        <v>0</v>
      </c>
      <c r="R710" s="52">
        <f t="shared" si="189"/>
        <v>0</v>
      </c>
      <c r="S710" s="52" t="str">
        <f t="shared" si="190"/>
        <v xml:space="preserve"> </v>
      </c>
      <c r="T710" s="52">
        <v>3</v>
      </c>
      <c r="U710" s="53">
        <v>14444.679599999999</v>
      </c>
      <c r="V710" s="53">
        <v>4814.8932000000004</v>
      </c>
      <c r="W710" s="176" t="str">
        <f t="shared" si="191"/>
        <v>NÃO</v>
      </c>
      <c r="X710" s="118">
        <f t="shared" si="192"/>
        <v>12037.233</v>
      </c>
      <c r="Y710" s="194"/>
      <c r="Z710" s="118">
        <f t="shared" si="193"/>
        <v>12037.233</v>
      </c>
      <c r="AA710" s="118">
        <f t="shared" si="194"/>
        <v>12037.233</v>
      </c>
      <c r="AB710" s="118">
        <f t="shared" si="195"/>
        <v>12037.233</v>
      </c>
    </row>
    <row r="711" spans="1:28" x14ac:dyDescent="0.25">
      <c r="A711" s="193" t="s">
        <v>278</v>
      </c>
      <c r="B711" s="51" t="s">
        <v>134</v>
      </c>
      <c r="C711" s="51" t="s">
        <v>114</v>
      </c>
      <c r="D711" s="51" t="s">
        <v>249</v>
      </c>
      <c r="E711" s="51" t="s">
        <v>269</v>
      </c>
      <c r="F711" s="52">
        <v>10.5</v>
      </c>
      <c r="G711" s="53">
        <v>51488.847000000002</v>
      </c>
      <c r="H711" s="52">
        <v>4</v>
      </c>
      <c r="I711" s="53">
        <v>17718.560000000001</v>
      </c>
      <c r="J711" s="121">
        <v>4060431072</v>
      </c>
      <c r="K711" s="52">
        <f t="shared" si="182"/>
        <v>4</v>
      </c>
      <c r="L711" s="52">
        <f t="shared" si="184"/>
        <v>12.500000000000002</v>
      </c>
      <c r="M711" s="52">
        <f t="shared" si="185"/>
        <v>15.500000000000002</v>
      </c>
      <c r="N711" s="52">
        <f t="shared" si="183"/>
        <v>4</v>
      </c>
      <c r="O711" s="52">
        <f t="shared" si="186"/>
        <v>15.500000000000002</v>
      </c>
      <c r="P711" s="52">
        <f t="shared" si="187"/>
        <v>4</v>
      </c>
      <c r="Q711" s="52">
        <f t="shared" si="188"/>
        <v>16</v>
      </c>
      <c r="R711" s="52">
        <f t="shared" si="189"/>
        <v>0</v>
      </c>
      <c r="S711" s="52" t="str">
        <f t="shared" si="190"/>
        <v>não</v>
      </c>
      <c r="T711" s="52">
        <v>12.500000000000002</v>
      </c>
      <c r="U711" s="53">
        <v>61296.245999999999</v>
      </c>
      <c r="V711" s="53">
        <v>4903.6997000000001</v>
      </c>
      <c r="W711" s="176" t="str">
        <f t="shared" si="191"/>
        <v>NÃO</v>
      </c>
      <c r="X711" s="118">
        <f t="shared" si="192"/>
        <v>31874.048050000001</v>
      </c>
      <c r="Y711" s="194" t="str">
        <f t="shared" ref="Y711:Y716" si="196">IF(I711&gt;(H711*V711),"SIM","NÃO")</f>
        <v>NÃO</v>
      </c>
      <c r="Z711" s="118">
        <f t="shared" si="193"/>
        <v>31874.048050000001</v>
      </c>
      <c r="AA711" s="118">
        <f t="shared" si="194"/>
        <v>31874.048050000001</v>
      </c>
      <c r="AB711" s="118">
        <f t="shared" si="195"/>
        <v>31874.048050000001</v>
      </c>
    </row>
    <row r="712" spans="1:28" ht="30" x14ac:dyDescent="0.25">
      <c r="A712" s="193" t="s">
        <v>278</v>
      </c>
      <c r="B712" s="51" t="s">
        <v>138</v>
      </c>
      <c r="C712" s="51" t="s">
        <v>25</v>
      </c>
      <c r="D712" s="51" t="s">
        <v>244</v>
      </c>
      <c r="E712" s="51" t="s">
        <v>264</v>
      </c>
      <c r="F712" s="52">
        <v>0</v>
      </c>
      <c r="G712" s="53">
        <v>0</v>
      </c>
      <c r="H712" s="52">
        <v>1</v>
      </c>
      <c r="I712" s="53">
        <v>4111.38</v>
      </c>
      <c r="J712" s="121">
        <v>4060431073</v>
      </c>
      <c r="K712" s="52">
        <f t="shared" si="182"/>
        <v>0</v>
      </c>
      <c r="L712" s="52">
        <f t="shared" si="184"/>
        <v>0</v>
      </c>
      <c r="M712" s="52">
        <f t="shared" si="185"/>
        <v>7.5</v>
      </c>
      <c r="N712" s="52">
        <f t="shared" si="183"/>
        <v>3</v>
      </c>
      <c r="O712" s="52">
        <f t="shared" si="186"/>
        <v>7.5</v>
      </c>
      <c r="P712" s="52">
        <f t="shared" si="187"/>
        <v>3</v>
      </c>
      <c r="Q712" s="52">
        <f t="shared" si="188"/>
        <v>0</v>
      </c>
      <c r="R712" s="52">
        <f t="shared" si="189"/>
        <v>0</v>
      </c>
      <c r="S712" s="52" t="str">
        <f t="shared" si="190"/>
        <v xml:space="preserve"> </v>
      </c>
      <c r="T712" s="52">
        <v>0</v>
      </c>
      <c r="U712" s="53">
        <v>0</v>
      </c>
      <c r="V712" s="53">
        <v>4273.1481999999996</v>
      </c>
      <c r="W712" s="176" t="str">
        <f t="shared" si="191"/>
        <v/>
      </c>
      <c r="X712" s="118">
        <f t="shared" si="192"/>
        <v>-4273.1481999999996</v>
      </c>
      <c r="Y712" s="194" t="str">
        <f t="shared" si="196"/>
        <v>NÃO</v>
      </c>
      <c r="Z712" s="118">
        <f t="shared" si="193"/>
        <v>-4111.38</v>
      </c>
      <c r="AA712" s="118">
        <f t="shared" si="194"/>
        <v>-4273.1481999999996</v>
      </c>
      <c r="AB712" s="118">
        <f t="shared" si="195"/>
        <v>-4111.38</v>
      </c>
    </row>
    <row r="713" spans="1:28" ht="30" x14ac:dyDescent="0.25">
      <c r="A713" s="193" t="s">
        <v>278</v>
      </c>
      <c r="B713" s="51" t="s">
        <v>138</v>
      </c>
      <c r="C713" s="51" t="s">
        <v>25</v>
      </c>
      <c r="D713" s="51" t="s">
        <v>244</v>
      </c>
      <c r="E713" s="51" t="s">
        <v>254</v>
      </c>
      <c r="F713" s="52">
        <v>6.4999999999999991</v>
      </c>
      <c r="G713" s="53">
        <v>33904.686600000001</v>
      </c>
      <c r="H713" s="52">
        <v>3</v>
      </c>
      <c r="I713" s="53">
        <v>10709.66</v>
      </c>
      <c r="J713" s="121">
        <v>4060431073</v>
      </c>
      <c r="K713" s="52">
        <f t="shared" si="182"/>
        <v>3</v>
      </c>
      <c r="L713" s="52">
        <f t="shared" si="184"/>
        <v>7.5</v>
      </c>
      <c r="M713" s="52">
        <f t="shared" si="185"/>
        <v>7.5</v>
      </c>
      <c r="N713" s="52">
        <f t="shared" si="183"/>
        <v>3</v>
      </c>
      <c r="O713" s="52">
        <f t="shared" si="186"/>
        <v>7.5</v>
      </c>
      <c r="P713" s="52">
        <f t="shared" si="187"/>
        <v>3</v>
      </c>
      <c r="Q713" s="52">
        <f t="shared" si="188"/>
        <v>8</v>
      </c>
      <c r="R713" s="52">
        <f t="shared" si="189"/>
        <v>0</v>
      </c>
      <c r="S713" s="52" t="str">
        <f t="shared" si="190"/>
        <v>não</v>
      </c>
      <c r="T713" s="52">
        <v>7.5</v>
      </c>
      <c r="U713" s="53">
        <v>39120.792000000001</v>
      </c>
      <c r="V713" s="53">
        <v>5216.1055999999999</v>
      </c>
      <c r="W713" s="176" t="str">
        <f t="shared" si="191"/>
        <v>NÃO</v>
      </c>
      <c r="X713" s="118">
        <f t="shared" si="192"/>
        <v>18256.369599999995</v>
      </c>
      <c r="Y713" s="194" t="str">
        <f t="shared" si="196"/>
        <v>NÃO</v>
      </c>
      <c r="Z713" s="118">
        <f t="shared" si="193"/>
        <v>18256.369599999995</v>
      </c>
      <c r="AA713" s="118">
        <f t="shared" si="194"/>
        <v>18256.369599999995</v>
      </c>
      <c r="AB713" s="118">
        <f t="shared" si="195"/>
        <v>18256.369599999995</v>
      </c>
    </row>
    <row r="714" spans="1:28" ht="30" x14ac:dyDescent="0.25">
      <c r="A714" s="193" t="s">
        <v>278</v>
      </c>
      <c r="B714" s="51" t="s">
        <v>138</v>
      </c>
      <c r="C714" s="51" t="s">
        <v>25</v>
      </c>
      <c r="D714" s="51" t="s">
        <v>245</v>
      </c>
      <c r="E714" s="51" t="s">
        <v>254</v>
      </c>
      <c r="F714" s="52">
        <v>6.4999999999999991</v>
      </c>
      <c r="G714" s="53">
        <v>33904.686600000001</v>
      </c>
      <c r="H714" s="52">
        <v>2</v>
      </c>
      <c r="I714" s="53">
        <v>9561.52</v>
      </c>
      <c r="J714" s="121">
        <v>4060431074</v>
      </c>
      <c r="K714" s="52">
        <f t="shared" si="182"/>
        <v>2</v>
      </c>
      <c r="L714" s="52">
        <f t="shared" si="184"/>
        <v>7.9999999999999991</v>
      </c>
      <c r="M714" s="52">
        <f t="shared" si="185"/>
        <v>7.9999999999999991</v>
      </c>
      <c r="N714" s="52">
        <f t="shared" si="183"/>
        <v>2</v>
      </c>
      <c r="O714" s="52">
        <f t="shared" si="186"/>
        <v>7.9999999999999991</v>
      </c>
      <c r="P714" s="52">
        <f t="shared" si="187"/>
        <v>2</v>
      </c>
      <c r="Q714" s="52">
        <f t="shared" si="188"/>
        <v>8</v>
      </c>
      <c r="R714" s="52">
        <f t="shared" si="189"/>
        <v>0</v>
      </c>
      <c r="S714" s="52" t="str">
        <f t="shared" si="190"/>
        <v>não</v>
      </c>
      <c r="T714" s="52">
        <v>7.9999999999999991</v>
      </c>
      <c r="U714" s="53">
        <v>41728.845000000001</v>
      </c>
      <c r="V714" s="53">
        <v>5216.1055999999999</v>
      </c>
      <c r="W714" s="176" t="str">
        <f t="shared" si="191"/>
        <v>NÃO</v>
      </c>
      <c r="X714" s="118">
        <f t="shared" si="192"/>
        <v>23472.475199999993</v>
      </c>
      <c r="Y714" s="194" t="str">
        <f t="shared" si="196"/>
        <v>NÃO</v>
      </c>
      <c r="Z714" s="118">
        <f t="shared" si="193"/>
        <v>23472.475199999993</v>
      </c>
      <c r="AA714" s="118">
        <f t="shared" si="194"/>
        <v>23472.475199999993</v>
      </c>
      <c r="AB714" s="118">
        <f t="shared" si="195"/>
        <v>23472.475199999993</v>
      </c>
    </row>
    <row r="715" spans="1:28" ht="30" x14ac:dyDescent="0.25">
      <c r="A715" s="193" t="s">
        <v>278</v>
      </c>
      <c r="B715" s="51" t="s">
        <v>138</v>
      </c>
      <c r="C715" s="51" t="s">
        <v>25</v>
      </c>
      <c r="D715" s="51" t="s">
        <v>246</v>
      </c>
      <c r="E715" s="51" t="s">
        <v>254</v>
      </c>
      <c r="F715" s="52">
        <v>29.500000000000004</v>
      </c>
      <c r="G715" s="53">
        <v>153875.11499999999</v>
      </c>
      <c r="H715" s="52">
        <v>24</v>
      </c>
      <c r="I715" s="53">
        <v>82124.58</v>
      </c>
      <c r="J715" s="121">
        <v>4060431075</v>
      </c>
      <c r="K715" s="52">
        <f t="shared" si="182"/>
        <v>24</v>
      </c>
      <c r="L715" s="52">
        <f t="shared" si="184"/>
        <v>35</v>
      </c>
      <c r="M715" s="52">
        <f t="shared" si="185"/>
        <v>35</v>
      </c>
      <c r="N715" s="52">
        <f t="shared" si="183"/>
        <v>24</v>
      </c>
      <c r="O715" s="52">
        <f t="shared" si="186"/>
        <v>35</v>
      </c>
      <c r="P715" s="52">
        <f t="shared" si="187"/>
        <v>24</v>
      </c>
      <c r="Q715" s="52">
        <f t="shared" si="188"/>
        <v>35</v>
      </c>
      <c r="R715" s="52">
        <f t="shared" si="189"/>
        <v>0</v>
      </c>
      <c r="S715" s="52" t="str">
        <f t="shared" si="190"/>
        <v>não</v>
      </c>
      <c r="T715" s="52">
        <v>35</v>
      </c>
      <c r="U715" s="53">
        <v>182563.69620000001</v>
      </c>
      <c r="V715" s="53">
        <v>5216.1055999999999</v>
      </c>
      <c r="W715" s="176" t="str">
        <f t="shared" si="191"/>
        <v>NÃO</v>
      </c>
      <c r="X715" s="118">
        <f t="shared" si="192"/>
        <v>28688.580800000018</v>
      </c>
      <c r="Y715" s="194" t="str">
        <f t="shared" si="196"/>
        <v>NÃO</v>
      </c>
      <c r="Z715" s="118">
        <f t="shared" si="193"/>
        <v>28688.580800000018</v>
      </c>
      <c r="AA715" s="118">
        <f t="shared" si="194"/>
        <v>28688.580800000018</v>
      </c>
      <c r="AB715" s="118">
        <f t="shared" si="195"/>
        <v>28688.580800000018</v>
      </c>
    </row>
    <row r="716" spans="1:28" x14ac:dyDescent="0.25">
      <c r="A716" s="193" t="s">
        <v>278</v>
      </c>
      <c r="B716" s="51" t="s">
        <v>105</v>
      </c>
      <c r="C716" s="51" t="s">
        <v>69</v>
      </c>
      <c r="D716" s="51" t="s">
        <v>217</v>
      </c>
      <c r="E716" s="51" t="s">
        <v>261</v>
      </c>
      <c r="F716" s="52">
        <v>1.9999999999999998</v>
      </c>
      <c r="G716" s="53">
        <v>8803.3433999999997</v>
      </c>
      <c r="H716" s="52">
        <v>1</v>
      </c>
      <c r="I716" s="53">
        <v>3891.93</v>
      </c>
      <c r="J716" s="121">
        <v>4060431076</v>
      </c>
      <c r="K716" s="52">
        <f t="shared" si="182"/>
        <v>1</v>
      </c>
      <c r="L716" s="52">
        <f t="shared" si="184"/>
        <v>2.5</v>
      </c>
      <c r="M716" s="52">
        <f t="shared" si="185"/>
        <v>2.5</v>
      </c>
      <c r="N716" s="52">
        <f t="shared" si="183"/>
        <v>1</v>
      </c>
      <c r="O716" s="52">
        <f t="shared" si="186"/>
        <v>2.5</v>
      </c>
      <c r="P716" s="52">
        <f t="shared" si="187"/>
        <v>1</v>
      </c>
      <c r="Q716" s="52">
        <f t="shared" si="188"/>
        <v>3</v>
      </c>
      <c r="R716" s="52">
        <f t="shared" si="189"/>
        <v>0</v>
      </c>
      <c r="S716" s="52" t="str">
        <f t="shared" si="190"/>
        <v>não</v>
      </c>
      <c r="T716" s="52">
        <v>2.5</v>
      </c>
      <c r="U716" s="53">
        <v>11004.179400000001</v>
      </c>
      <c r="V716" s="53">
        <v>4401.6716999999999</v>
      </c>
      <c r="W716" s="176" t="str">
        <f t="shared" si="191"/>
        <v>NÃO</v>
      </c>
      <c r="X716" s="118">
        <f t="shared" si="192"/>
        <v>4401.671699999999</v>
      </c>
      <c r="Y716" s="194" t="str">
        <f t="shared" si="196"/>
        <v>NÃO</v>
      </c>
      <c r="Z716" s="118">
        <f t="shared" si="193"/>
        <v>4401.671699999999</v>
      </c>
      <c r="AA716" s="118">
        <f t="shared" si="194"/>
        <v>4401.671699999999</v>
      </c>
      <c r="AB716" s="118">
        <f t="shared" si="195"/>
        <v>4401.671699999999</v>
      </c>
    </row>
    <row r="717" spans="1:28" x14ac:dyDescent="0.25">
      <c r="A717" s="193" t="s">
        <v>278</v>
      </c>
      <c r="B717" s="51" t="s">
        <v>117</v>
      </c>
      <c r="C717" s="51" t="s">
        <v>51</v>
      </c>
      <c r="D717" s="51" t="s">
        <v>208</v>
      </c>
      <c r="E717" s="51" t="s">
        <v>267</v>
      </c>
      <c r="F717" s="52">
        <v>1.5</v>
      </c>
      <c r="G717" s="53">
        <v>6901.8371999999999</v>
      </c>
      <c r="H717" s="52">
        <v>0</v>
      </c>
      <c r="I717" s="53">
        <v>0</v>
      </c>
      <c r="J717" s="121">
        <v>4060431077</v>
      </c>
      <c r="K717" s="52">
        <f t="shared" si="182"/>
        <v>0</v>
      </c>
      <c r="L717" s="52">
        <f t="shared" si="184"/>
        <v>0</v>
      </c>
      <c r="M717" s="52">
        <f t="shared" si="185"/>
        <v>2.9999999999999996</v>
      </c>
      <c r="N717" s="52">
        <f t="shared" si="183"/>
        <v>0</v>
      </c>
      <c r="O717" s="52">
        <f t="shared" si="186"/>
        <v>2.9999999999999996</v>
      </c>
      <c r="P717" s="52">
        <f t="shared" si="187"/>
        <v>0</v>
      </c>
      <c r="Q717" s="52">
        <f t="shared" si="188"/>
        <v>0</v>
      </c>
      <c r="R717" s="52">
        <f t="shared" si="189"/>
        <v>0</v>
      </c>
      <c r="S717" s="52" t="str">
        <f t="shared" si="190"/>
        <v xml:space="preserve"> </v>
      </c>
      <c r="T717" s="52">
        <v>1.9999999999999998</v>
      </c>
      <c r="U717" s="53">
        <v>9202.4495999999999</v>
      </c>
      <c r="V717" s="53">
        <v>4601.2248</v>
      </c>
      <c r="W717" s="176" t="str">
        <f t="shared" si="191"/>
        <v>NÃO</v>
      </c>
      <c r="X717" s="118">
        <f t="shared" si="192"/>
        <v>6901.8371999999999</v>
      </c>
      <c r="Y717" s="194"/>
      <c r="Z717" s="118">
        <f t="shared" si="193"/>
        <v>6901.8371999999999</v>
      </c>
      <c r="AA717" s="118">
        <f t="shared" si="194"/>
        <v>6901.8371999999999</v>
      </c>
      <c r="AB717" s="118">
        <f t="shared" si="195"/>
        <v>6901.8371999999999</v>
      </c>
    </row>
    <row r="718" spans="1:28" ht="30" x14ac:dyDescent="0.25">
      <c r="A718" s="193" t="s">
        <v>278</v>
      </c>
      <c r="B718" s="51" t="s">
        <v>117</v>
      </c>
      <c r="C718" s="51" t="s">
        <v>51</v>
      </c>
      <c r="D718" s="51" t="s">
        <v>208</v>
      </c>
      <c r="E718" s="51" t="s">
        <v>264</v>
      </c>
      <c r="F718" s="52">
        <v>0.99999999999999989</v>
      </c>
      <c r="G718" s="53">
        <v>4273.1484</v>
      </c>
      <c r="H718" s="52">
        <v>0</v>
      </c>
      <c r="I718" s="53">
        <v>0</v>
      </c>
      <c r="J718" s="121">
        <v>4060431077</v>
      </c>
      <c r="K718" s="52">
        <f t="shared" si="182"/>
        <v>0</v>
      </c>
      <c r="L718" s="52">
        <f t="shared" si="184"/>
        <v>0</v>
      </c>
      <c r="M718" s="52">
        <f t="shared" si="185"/>
        <v>2.9999999999999996</v>
      </c>
      <c r="N718" s="52">
        <f t="shared" si="183"/>
        <v>0</v>
      </c>
      <c r="O718" s="52">
        <f t="shared" si="186"/>
        <v>2.9999999999999996</v>
      </c>
      <c r="P718" s="52">
        <f t="shared" si="187"/>
        <v>0</v>
      </c>
      <c r="Q718" s="52">
        <f t="shared" si="188"/>
        <v>0</v>
      </c>
      <c r="R718" s="52">
        <f t="shared" si="189"/>
        <v>0</v>
      </c>
      <c r="S718" s="52" t="str">
        <f t="shared" si="190"/>
        <v xml:space="preserve"> </v>
      </c>
      <c r="T718" s="52">
        <v>0.99999999999999989</v>
      </c>
      <c r="U718" s="53">
        <v>4273.1484</v>
      </c>
      <c r="V718" s="53">
        <v>4273.1481999999996</v>
      </c>
      <c r="W718" s="176" t="str">
        <f t="shared" si="191"/>
        <v>NÃO</v>
      </c>
      <c r="X718" s="118">
        <f t="shared" si="192"/>
        <v>4273.1481999999987</v>
      </c>
      <c r="Y718" s="194"/>
      <c r="Z718" s="118">
        <f t="shared" si="193"/>
        <v>4273.1481999999987</v>
      </c>
      <c r="AA718" s="118">
        <f t="shared" si="194"/>
        <v>4273.1481999999987</v>
      </c>
      <c r="AB718" s="118">
        <f t="shared" si="195"/>
        <v>4273.1481999999987</v>
      </c>
    </row>
    <row r="719" spans="1:28" x14ac:dyDescent="0.25">
      <c r="A719" s="193" t="s">
        <v>279</v>
      </c>
      <c r="B719" s="51" t="s">
        <v>12</v>
      </c>
      <c r="C719" s="51" t="s">
        <v>31</v>
      </c>
      <c r="D719" s="51" t="s">
        <v>233</v>
      </c>
      <c r="E719" s="51" t="s">
        <v>268</v>
      </c>
      <c r="F719" s="52">
        <v>4.5</v>
      </c>
      <c r="G719" s="53">
        <v>19689.5766</v>
      </c>
      <c r="H719" s="52">
        <v>1</v>
      </c>
      <c r="I719" s="53">
        <v>4603.8</v>
      </c>
      <c r="J719" s="121">
        <v>4060531001</v>
      </c>
      <c r="K719" s="52">
        <f t="shared" si="182"/>
        <v>1</v>
      </c>
      <c r="L719" s="52">
        <f t="shared" si="184"/>
        <v>5.5</v>
      </c>
      <c r="M719" s="52">
        <f t="shared" si="185"/>
        <v>5.5</v>
      </c>
      <c r="N719" s="52">
        <f t="shared" si="183"/>
        <v>1</v>
      </c>
      <c r="O719" s="52">
        <f t="shared" si="186"/>
        <v>5.5</v>
      </c>
      <c r="P719" s="52">
        <f t="shared" si="187"/>
        <v>1</v>
      </c>
      <c r="Q719" s="52">
        <f t="shared" si="188"/>
        <v>6</v>
      </c>
      <c r="R719" s="52">
        <f t="shared" si="189"/>
        <v>0</v>
      </c>
      <c r="S719" s="52" t="str">
        <f t="shared" si="190"/>
        <v>não</v>
      </c>
      <c r="T719" s="52">
        <v>5.5</v>
      </c>
      <c r="U719" s="53">
        <v>24065.038199999999</v>
      </c>
      <c r="V719" s="53">
        <v>4375.4615000000003</v>
      </c>
      <c r="W719" s="176" t="str">
        <f t="shared" si="191"/>
        <v>NÃO</v>
      </c>
      <c r="X719" s="118">
        <f t="shared" si="192"/>
        <v>15314.115250000001</v>
      </c>
      <c r="Y719" s="194" t="str">
        <f>IF(I719&gt;(H719*V719),"SIM","NÃO")</f>
        <v>SIM</v>
      </c>
      <c r="Z719" s="118">
        <f t="shared" si="193"/>
        <v>15314.115250000001</v>
      </c>
      <c r="AA719" s="118">
        <f t="shared" si="194"/>
        <v>15314.115250000001</v>
      </c>
      <c r="AB719" s="118">
        <f t="shared" si="195"/>
        <v>15314.115250000001</v>
      </c>
    </row>
    <row r="720" spans="1:28" x14ac:dyDescent="0.25">
      <c r="A720" s="193" t="s">
        <v>279</v>
      </c>
      <c r="B720" s="51" t="s">
        <v>12</v>
      </c>
      <c r="C720" s="51" t="s">
        <v>31</v>
      </c>
      <c r="D720" s="51" t="s">
        <v>234</v>
      </c>
      <c r="E720" s="51" t="s">
        <v>268</v>
      </c>
      <c r="F720" s="52">
        <v>2.5</v>
      </c>
      <c r="G720" s="53">
        <v>10938.654</v>
      </c>
      <c r="H720" s="52">
        <v>0</v>
      </c>
      <c r="I720" s="53">
        <v>0</v>
      </c>
      <c r="J720" s="121">
        <v>4060531002</v>
      </c>
      <c r="K720" s="52">
        <f t="shared" si="182"/>
        <v>0</v>
      </c>
      <c r="L720" s="52">
        <f t="shared" si="184"/>
        <v>0</v>
      </c>
      <c r="M720" s="52">
        <f t="shared" si="185"/>
        <v>2.5</v>
      </c>
      <c r="N720" s="52">
        <f t="shared" si="183"/>
        <v>0</v>
      </c>
      <c r="O720" s="52">
        <f t="shared" si="186"/>
        <v>2.5</v>
      </c>
      <c r="P720" s="52">
        <f t="shared" si="187"/>
        <v>0</v>
      </c>
      <c r="Q720" s="52">
        <f t="shared" si="188"/>
        <v>0</v>
      </c>
      <c r="R720" s="52">
        <f t="shared" si="189"/>
        <v>0</v>
      </c>
      <c r="S720" s="52" t="str">
        <f t="shared" si="190"/>
        <v xml:space="preserve"> </v>
      </c>
      <c r="T720" s="52">
        <v>2.5</v>
      </c>
      <c r="U720" s="53">
        <v>10938.654</v>
      </c>
      <c r="V720" s="53">
        <v>4375.4615000000003</v>
      </c>
      <c r="W720" s="176" t="str">
        <f t="shared" si="191"/>
        <v>NÃO</v>
      </c>
      <c r="X720" s="118">
        <f t="shared" si="192"/>
        <v>10938.653750000001</v>
      </c>
      <c r="Y720" s="194"/>
      <c r="Z720" s="118">
        <f t="shared" si="193"/>
        <v>10938.653750000001</v>
      </c>
      <c r="AA720" s="118">
        <f t="shared" si="194"/>
        <v>10938.653750000001</v>
      </c>
      <c r="AB720" s="118">
        <f t="shared" si="195"/>
        <v>10938.653750000001</v>
      </c>
    </row>
    <row r="721" spans="1:28" x14ac:dyDescent="0.25">
      <c r="A721" s="193" t="s">
        <v>279</v>
      </c>
      <c r="B721" s="51" t="s">
        <v>12</v>
      </c>
      <c r="C721" s="51" t="s">
        <v>23</v>
      </c>
      <c r="D721" s="51" t="s">
        <v>236</v>
      </c>
      <c r="E721" s="51" t="s">
        <v>265</v>
      </c>
      <c r="F721" s="52">
        <v>3</v>
      </c>
      <c r="G721" s="53">
        <v>12604.825800000001</v>
      </c>
      <c r="H721" s="52">
        <v>4</v>
      </c>
      <c r="I721" s="53">
        <v>19116.59</v>
      </c>
      <c r="J721" s="121">
        <v>4060531003</v>
      </c>
      <c r="K721" s="52">
        <f t="shared" si="182"/>
        <v>4</v>
      </c>
      <c r="L721" s="52">
        <f t="shared" si="184"/>
        <v>3.5000000000000004</v>
      </c>
      <c r="M721" s="52">
        <f t="shared" si="185"/>
        <v>3.5000000000000004</v>
      </c>
      <c r="N721" s="52">
        <f t="shared" si="183"/>
        <v>4</v>
      </c>
      <c r="O721" s="52">
        <f t="shared" si="186"/>
        <v>3.5000000000000004</v>
      </c>
      <c r="P721" s="52">
        <f t="shared" si="187"/>
        <v>4</v>
      </c>
      <c r="Q721" s="52">
        <f t="shared" si="188"/>
        <v>4</v>
      </c>
      <c r="R721" s="52">
        <f t="shared" si="189"/>
        <v>0</v>
      </c>
      <c r="S721" s="52" t="str">
        <f t="shared" si="190"/>
        <v>não</v>
      </c>
      <c r="T721" s="52">
        <v>3.5000000000000004</v>
      </c>
      <c r="U721" s="53">
        <v>14705.6304</v>
      </c>
      <c r="V721" s="53">
        <v>4201.6086999999998</v>
      </c>
      <c r="W721" s="176" t="str">
        <f t="shared" si="191"/>
        <v>NÃO</v>
      </c>
      <c r="X721" s="118">
        <f t="shared" si="192"/>
        <v>-4201.6086999999998</v>
      </c>
      <c r="Y721" s="194" t="str">
        <f>IF(I721&gt;(H721*V721),"SIM","NÃO")</f>
        <v>SIM</v>
      </c>
      <c r="Z721" s="118">
        <f t="shared" si="193"/>
        <v>-4201.6086999999998</v>
      </c>
      <c r="AA721" s="118">
        <f t="shared" si="194"/>
        <v>-4201.6086999999998</v>
      </c>
      <c r="AB721" s="118">
        <f t="shared" si="195"/>
        <v>-4201.6086999999998</v>
      </c>
    </row>
    <row r="722" spans="1:28" x14ac:dyDescent="0.25">
      <c r="A722" s="193" t="s">
        <v>279</v>
      </c>
      <c r="B722" s="51" t="s">
        <v>12</v>
      </c>
      <c r="C722" s="51" t="s">
        <v>26</v>
      </c>
      <c r="D722" s="51" t="s">
        <v>239</v>
      </c>
      <c r="E722" s="51" t="s">
        <v>250</v>
      </c>
      <c r="F722" s="52">
        <v>0</v>
      </c>
      <c r="G722" s="53">
        <v>0</v>
      </c>
      <c r="H722" s="52">
        <v>2</v>
      </c>
      <c r="I722" s="53">
        <v>8696.39</v>
      </c>
      <c r="J722" s="121">
        <v>4060531004</v>
      </c>
      <c r="K722" s="52">
        <f t="shared" si="182"/>
        <v>0</v>
      </c>
      <c r="L722" s="52">
        <f t="shared" si="184"/>
        <v>0</v>
      </c>
      <c r="M722" s="52">
        <f t="shared" si="185"/>
        <v>3</v>
      </c>
      <c r="N722" s="52">
        <f t="shared" si="183"/>
        <v>1</v>
      </c>
      <c r="O722" s="52">
        <f t="shared" si="186"/>
        <v>3</v>
      </c>
      <c r="P722" s="52">
        <f t="shared" si="187"/>
        <v>1</v>
      </c>
      <c r="Q722" s="52">
        <f t="shared" si="188"/>
        <v>0</v>
      </c>
      <c r="R722" s="52">
        <f t="shared" si="189"/>
        <v>0</v>
      </c>
      <c r="S722" s="52" t="str">
        <f t="shared" si="190"/>
        <v xml:space="preserve"> </v>
      </c>
      <c r="T722" s="52">
        <v>0</v>
      </c>
      <c r="U722" s="53">
        <v>0</v>
      </c>
      <c r="V722" s="53">
        <v>4344.4811</v>
      </c>
      <c r="W722" s="176" t="str">
        <f t="shared" si="191"/>
        <v/>
      </c>
      <c r="X722" s="118">
        <f t="shared" si="192"/>
        <v>-8688.9621999999999</v>
      </c>
      <c r="Y722" s="194" t="str">
        <f>IF(I722&gt;(H722*V722),"SIM","NÃO")</f>
        <v>SIM</v>
      </c>
      <c r="Z722" s="118">
        <f t="shared" si="193"/>
        <v>-8688.9621999999999</v>
      </c>
      <c r="AA722" s="118">
        <f t="shared" si="194"/>
        <v>-8688.9621999999999</v>
      </c>
      <c r="AB722" s="118">
        <f t="shared" si="195"/>
        <v>-8688.9621999999999</v>
      </c>
    </row>
    <row r="723" spans="1:28" x14ac:dyDescent="0.25">
      <c r="A723" s="193" t="s">
        <v>279</v>
      </c>
      <c r="B723" s="51" t="s">
        <v>12</v>
      </c>
      <c r="C723" s="51" t="s">
        <v>26</v>
      </c>
      <c r="D723" s="51" t="s">
        <v>239</v>
      </c>
      <c r="E723" s="51" t="s">
        <v>265</v>
      </c>
      <c r="F723" s="52">
        <v>2.5</v>
      </c>
      <c r="G723" s="53">
        <v>10504.0218</v>
      </c>
      <c r="H723" s="52">
        <v>1</v>
      </c>
      <c r="I723" s="53">
        <v>4900.01</v>
      </c>
      <c r="J723" s="121">
        <v>4060531004</v>
      </c>
      <c r="K723" s="52">
        <f t="shared" si="182"/>
        <v>1</v>
      </c>
      <c r="L723" s="52">
        <f t="shared" si="184"/>
        <v>3</v>
      </c>
      <c r="M723" s="52">
        <f t="shared" si="185"/>
        <v>3</v>
      </c>
      <c r="N723" s="52">
        <f t="shared" si="183"/>
        <v>1</v>
      </c>
      <c r="O723" s="52">
        <f t="shared" si="186"/>
        <v>3</v>
      </c>
      <c r="P723" s="52">
        <f t="shared" si="187"/>
        <v>1</v>
      </c>
      <c r="Q723" s="52">
        <f t="shared" si="188"/>
        <v>3</v>
      </c>
      <c r="R723" s="52">
        <f t="shared" si="189"/>
        <v>0</v>
      </c>
      <c r="S723" s="52" t="str">
        <f t="shared" si="190"/>
        <v>não</v>
      </c>
      <c r="T723" s="52">
        <v>3</v>
      </c>
      <c r="U723" s="53">
        <v>12604.825800000001</v>
      </c>
      <c r="V723" s="53">
        <v>4201.6086999999998</v>
      </c>
      <c r="W723" s="176" t="str">
        <f t="shared" si="191"/>
        <v>NÃO</v>
      </c>
      <c r="X723" s="118">
        <f t="shared" si="192"/>
        <v>6302.4130499999992</v>
      </c>
      <c r="Y723" s="194" t="str">
        <f>IF(I723&gt;(H723*V723),"SIM","NÃO")</f>
        <v>SIM</v>
      </c>
      <c r="Z723" s="118">
        <f t="shared" si="193"/>
        <v>6302.4130499999992</v>
      </c>
      <c r="AA723" s="118">
        <f t="shared" si="194"/>
        <v>6302.4130499999992</v>
      </c>
      <c r="AB723" s="118">
        <f t="shared" si="195"/>
        <v>6302.4130499999992</v>
      </c>
    </row>
    <row r="724" spans="1:28" x14ac:dyDescent="0.25">
      <c r="A724" s="193" t="s">
        <v>279</v>
      </c>
      <c r="B724" s="51" t="s">
        <v>12</v>
      </c>
      <c r="C724" s="51" t="s">
        <v>13</v>
      </c>
      <c r="D724" s="51" t="s">
        <v>232</v>
      </c>
      <c r="E724" s="51" t="s">
        <v>265</v>
      </c>
      <c r="F724" s="52">
        <v>0</v>
      </c>
      <c r="G724" s="53">
        <v>0</v>
      </c>
      <c r="H724" s="52">
        <v>1</v>
      </c>
      <c r="I724" s="53">
        <v>4645.3500000000004</v>
      </c>
      <c r="J724" s="121">
        <v>4060531005</v>
      </c>
      <c r="K724" s="52">
        <f t="shared" si="182"/>
        <v>0</v>
      </c>
      <c r="L724" s="52">
        <f t="shared" si="184"/>
        <v>0</v>
      </c>
      <c r="M724" s="52">
        <f t="shared" si="185"/>
        <v>5</v>
      </c>
      <c r="N724" s="52">
        <f t="shared" si="183"/>
        <v>0</v>
      </c>
      <c r="O724" s="52">
        <f t="shared" si="186"/>
        <v>5</v>
      </c>
      <c r="P724" s="52">
        <f t="shared" si="187"/>
        <v>0</v>
      </c>
      <c r="Q724" s="52">
        <f t="shared" si="188"/>
        <v>0</v>
      </c>
      <c r="R724" s="52">
        <f t="shared" si="189"/>
        <v>0</v>
      </c>
      <c r="S724" s="52" t="str">
        <f t="shared" si="190"/>
        <v xml:space="preserve"> </v>
      </c>
      <c r="T724" s="52">
        <v>0</v>
      </c>
      <c r="U724" s="53">
        <v>0</v>
      </c>
      <c r="V724" s="53">
        <v>4201.6086999999998</v>
      </c>
      <c r="W724" s="176" t="str">
        <f t="shared" si="191"/>
        <v/>
      </c>
      <c r="X724" s="118">
        <f t="shared" si="192"/>
        <v>-4201.6086999999998</v>
      </c>
      <c r="Y724" s="194" t="str">
        <f>IF(I724&gt;(H724*V724),"SIM","NÃO")</f>
        <v>SIM</v>
      </c>
      <c r="Z724" s="118">
        <f t="shared" si="193"/>
        <v>-4201.6086999999998</v>
      </c>
      <c r="AA724" s="118">
        <f t="shared" si="194"/>
        <v>-4201.6086999999998</v>
      </c>
      <c r="AB724" s="118">
        <f t="shared" si="195"/>
        <v>-4201.6086999999998</v>
      </c>
    </row>
    <row r="725" spans="1:28" x14ac:dyDescent="0.25">
      <c r="A725" s="193" t="s">
        <v>279</v>
      </c>
      <c r="B725" s="51" t="s">
        <v>12</v>
      </c>
      <c r="C725" s="51" t="s">
        <v>13</v>
      </c>
      <c r="D725" s="51" t="s">
        <v>232</v>
      </c>
      <c r="E725" s="51" t="s">
        <v>268</v>
      </c>
      <c r="F725" s="52">
        <v>3.9999999999999996</v>
      </c>
      <c r="G725" s="53">
        <v>17501.845799999999</v>
      </c>
      <c r="H725" s="52">
        <v>0</v>
      </c>
      <c r="I725" s="53">
        <v>0</v>
      </c>
      <c r="J725" s="121">
        <v>4060531005</v>
      </c>
      <c r="K725" s="52">
        <f t="shared" si="182"/>
        <v>0</v>
      </c>
      <c r="L725" s="52">
        <f t="shared" si="184"/>
        <v>0</v>
      </c>
      <c r="M725" s="52">
        <f t="shared" si="185"/>
        <v>5</v>
      </c>
      <c r="N725" s="52">
        <f t="shared" si="183"/>
        <v>0</v>
      </c>
      <c r="O725" s="52">
        <f t="shared" si="186"/>
        <v>5</v>
      </c>
      <c r="P725" s="52">
        <f t="shared" si="187"/>
        <v>0</v>
      </c>
      <c r="Q725" s="52">
        <f t="shared" si="188"/>
        <v>0</v>
      </c>
      <c r="R725" s="52">
        <f t="shared" si="189"/>
        <v>0</v>
      </c>
      <c r="S725" s="52" t="str">
        <f t="shared" si="190"/>
        <v xml:space="preserve"> </v>
      </c>
      <c r="T725" s="52">
        <v>5</v>
      </c>
      <c r="U725" s="53">
        <v>21877.307400000002</v>
      </c>
      <c r="V725" s="53">
        <v>4375.4615000000003</v>
      </c>
      <c r="W725" s="176" t="str">
        <f t="shared" si="191"/>
        <v>NÃO</v>
      </c>
      <c r="X725" s="118">
        <f t="shared" si="192"/>
        <v>17501.845999999998</v>
      </c>
      <c r="Y725" s="194"/>
      <c r="Z725" s="118">
        <f t="shared" si="193"/>
        <v>17501.845999999998</v>
      </c>
      <c r="AA725" s="118">
        <f t="shared" si="194"/>
        <v>17501.845999999998</v>
      </c>
      <c r="AB725" s="118">
        <f t="shared" si="195"/>
        <v>17501.845999999998</v>
      </c>
    </row>
    <row r="726" spans="1:28" x14ac:dyDescent="0.25">
      <c r="A726" s="193" t="s">
        <v>279</v>
      </c>
      <c r="B726" s="51" t="s">
        <v>12</v>
      </c>
      <c r="C726" s="51" t="s">
        <v>23</v>
      </c>
      <c r="D726" s="51" t="s">
        <v>237</v>
      </c>
      <c r="E726" s="51" t="s">
        <v>265</v>
      </c>
      <c r="F726" s="52">
        <v>3</v>
      </c>
      <c r="G726" s="53">
        <v>12604.825800000001</v>
      </c>
      <c r="H726" s="52">
        <v>1</v>
      </c>
      <c r="I726" s="53">
        <v>5262.05</v>
      </c>
      <c r="J726" s="121">
        <v>4060531006</v>
      </c>
      <c r="K726" s="52">
        <f t="shared" si="182"/>
        <v>1</v>
      </c>
      <c r="L726" s="52">
        <f t="shared" si="184"/>
        <v>3.5000000000000004</v>
      </c>
      <c r="M726" s="52">
        <f t="shared" si="185"/>
        <v>3.5000000000000004</v>
      </c>
      <c r="N726" s="52">
        <f t="shared" si="183"/>
        <v>1</v>
      </c>
      <c r="O726" s="52">
        <f t="shared" si="186"/>
        <v>3.5000000000000004</v>
      </c>
      <c r="P726" s="52">
        <f t="shared" si="187"/>
        <v>1</v>
      </c>
      <c r="Q726" s="52">
        <f t="shared" si="188"/>
        <v>4</v>
      </c>
      <c r="R726" s="52">
        <f t="shared" si="189"/>
        <v>0</v>
      </c>
      <c r="S726" s="52" t="str">
        <f t="shared" si="190"/>
        <v>não</v>
      </c>
      <c r="T726" s="52">
        <v>3.5000000000000004</v>
      </c>
      <c r="U726" s="53">
        <v>14705.6304</v>
      </c>
      <c r="V726" s="53">
        <v>4201.6086999999998</v>
      </c>
      <c r="W726" s="176" t="str">
        <f t="shared" si="191"/>
        <v>NÃO</v>
      </c>
      <c r="X726" s="118">
        <f t="shared" si="192"/>
        <v>8403.2173999999995</v>
      </c>
      <c r="Y726" s="194" t="str">
        <f>IF(I726&gt;(H726*V726),"SIM","NÃO")</f>
        <v>SIM</v>
      </c>
      <c r="Z726" s="118">
        <f t="shared" si="193"/>
        <v>8403.2173999999995</v>
      </c>
      <c r="AA726" s="118">
        <f t="shared" si="194"/>
        <v>8403.2173999999995</v>
      </c>
      <c r="AB726" s="118">
        <f t="shared" si="195"/>
        <v>8403.2173999999995</v>
      </c>
    </row>
    <row r="727" spans="1:28" x14ac:dyDescent="0.25">
      <c r="A727" s="193" t="s">
        <v>279</v>
      </c>
      <c r="B727" s="51" t="s">
        <v>12</v>
      </c>
      <c r="C727" s="51" t="s">
        <v>23</v>
      </c>
      <c r="D727" s="51" t="s">
        <v>238</v>
      </c>
      <c r="E727" s="51" t="s">
        <v>268</v>
      </c>
      <c r="F727" s="52">
        <v>7.0000000000000009</v>
      </c>
      <c r="G727" s="53">
        <v>30628.230599999999</v>
      </c>
      <c r="H727" s="52">
        <v>11</v>
      </c>
      <c r="I727" s="53">
        <v>50610.65</v>
      </c>
      <c r="J727" s="121">
        <v>4060531007</v>
      </c>
      <c r="K727" s="52">
        <f t="shared" si="182"/>
        <v>11</v>
      </c>
      <c r="L727" s="52">
        <f t="shared" si="184"/>
        <v>8.5</v>
      </c>
      <c r="M727" s="52">
        <f t="shared" si="185"/>
        <v>8.5</v>
      </c>
      <c r="N727" s="52">
        <f t="shared" si="183"/>
        <v>11</v>
      </c>
      <c r="O727" s="52">
        <f t="shared" si="186"/>
        <v>8.5</v>
      </c>
      <c r="P727" s="52">
        <f t="shared" si="187"/>
        <v>11</v>
      </c>
      <c r="Q727" s="52">
        <f t="shared" si="188"/>
        <v>9</v>
      </c>
      <c r="R727" s="52">
        <f t="shared" si="189"/>
        <v>0</v>
      </c>
      <c r="S727" s="52" t="str">
        <f t="shared" si="190"/>
        <v>não</v>
      </c>
      <c r="T727" s="52">
        <v>8.5</v>
      </c>
      <c r="U727" s="53">
        <v>37191.423000000003</v>
      </c>
      <c r="V727" s="53">
        <v>4375.4615000000003</v>
      </c>
      <c r="W727" s="176" t="str">
        <f t="shared" si="191"/>
        <v>SIM</v>
      </c>
      <c r="X727" s="118">
        <f t="shared" si="192"/>
        <v>-8750.922999999997</v>
      </c>
      <c r="Y727" s="194" t="str">
        <f>IF(I727&gt;(H727*V727),"SIM","NÃO")</f>
        <v>SIM</v>
      </c>
      <c r="Z727" s="118">
        <f t="shared" si="193"/>
        <v>-8750.922999999997</v>
      </c>
      <c r="AA727" s="118">
        <f t="shared" si="194"/>
        <v>-17501.845999999998</v>
      </c>
      <c r="AB727" s="118">
        <f t="shared" si="195"/>
        <v>-17501.845999999998</v>
      </c>
    </row>
    <row r="728" spans="1:28" x14ac:dyDescent="0.25">
      <c r="A728" s="193" t="s">
        <v>279</v>
      </c>
      <c r="B728" s="51" t="s">
        <v>12</v>
      </c>
      <c r="C728" s="51" t="s">
        <v>26</v>
      </c>
      <c r="D728" s="51" t="s">
        <v>240</v>
      </c>
      <c r="E728" s="51" t="s">
        <v>268</v>
      </c>
      <c r="F728" s="52">
        <v>3.9999999999999996</v>
      </c>
      <c r="G728" s="53">
        <v>17501.845799999999</v>
      </c>
      <c r="H728" s="52">
        <v>0</v>
      </c>
      <c r="I728" s="53">
        <v>0</v>
      </c>
      <c r="J728" s="121">
        <v>4060531008</v>
      </c>
      <c r="K728" s="52">
        <f t="shared" si="182"/>
        <v>0</v>
      </c>
      <c r="L728" s="52">
        <f t="shared" si="184"/>
        <v>0</v>
      </c>
      <c r="M728" s="52">
        <f t="shared" si="185"/>
        <v>4.5</v>
      </c>
      <c r="N728" s="52">
        <f t="shared" si="183"/>
        <v>0</v>
      </c>
      <c r="O728" s="52">
        <f t="shared" si="186"/>
        <v>4.5</v>
      </c>
      <c r="P728" s="52">
        <f t="shared" si="187"/>
        <v>0</v>
      </c>
      <c r="Q728" s="52">
        <f t="shared" si="188"/>
        <v>0</v>
      </c>
      <c r="R728" s="52">
        <f t="shared" si="189"/>
        <v>0</v>
      </c>
      <c r="S728" s="52" t="str">
        <f t="shared" si="190"/>
        <v xml:space="preserve"> </v>
      </c>
      <c r="T728" s="52">
        <v>4.5</v>
      </c>
      <c r="U728" s="53">
        <v>19689.5766</v>
      </c>
      <c r="V728" s="53">
        <v>4375.4615000000003</v>
      </c>
      <c r="W728" s="176" t="str">
        <f t="shared" si="191"/>
        <v>NÃO</v>
      </c>
      <c r="X728" s="118">
        <f t="shared" si="192"/>
        <v>17501.845999999998</v>
      </c>
      <c r="Y728" s="194"/>
      <c r="Z728" s="118">
        <f t="shared" si="193"/>
        <v>17501.845999999998</v>
      </c>
      <c r="AA728" s="118">
        <f t="shared" si="194"/>
        <v>17501.845999999998</v>
      </c>
      <c r="AB728" s="118">
        <f t="shared" si="195"/>
        <v>17501.845999999998</v>
      </c>
    </row>
    <row r="729" spans="1:28" ht="30" x14ac:dyDescent="0.25">
      <c r="A729" s="193" t="s">
        <v>279</v>
      </c>
      <c r="B729" s="51" t="s">
        <v>12</v>
      </c>
      <c r="C729" s="51" t="s">
        <v>31</v>
      </c>
      <c r="D729" s="51" t="s">
        <v>235</v>
      </c>
      <c r="E729" s="51" t="s">
        <v>268</v>
      </c>
      <c r="F729" s="52">
        <v>1.9999999999999998</v>
      </c>
      <c r="G729" s="53">
        <v>8750.9231999999993</v>
      </c>
      <c r="H729" s="52">
        <v>0</v>
      </c>
      <c r="I729" s="53">
        <v>0</v>
      </c>
      <c r="J729" s="121">
        <v>4060531009</v>
      </c>
      <c r="K729" s="52">
        <f t="shared" si="182"/>
        <v>0</v>
      </c>
      <c r="L729" s="52">
        <f t="shared" si="184"/>
        <v>0</v>
      </c>
      <c r="M729" s="52">
        <f t="shared" si="185"/>
        <v>1.9999999999999998</v>
      </c>
      <c r="N729" s="52">
        <f t="shared" si="183"/>
        <v>0</v>
      </c>
      <c r="O729" s="52">
        <f t="shared" si="186"/>
        <v>1.9999999999999998</v>
      </c>
      <c r="P729" s="52">
        <f t="shared" si="187"/>
        <v>0</v>
      </c>
      <c r="Q729" s="52">
        <f t="shared" si="188"/>
        <v>0</v>
      </c>
      <c r="R729" s="52">
        <f t="shared" si="189"/>
        <v>0</v>
      </c>
      <c r="S729" s="52" t="str">
        <f t="shared" si="190"/>
        <v xml:space="preserve"> </v>
      </c>
      <c r="T729" s="52">
        <v>1.9999999999999998</v>
      </c>
      <c r="U729" s="53">
        <v>8750.9231999999993</v>
      </c>
      <c r="V729" s="53">
        <v>4375.4615000000003</v>
      </c>
      <c r="W729" s="176" t="str">
        <f t="shared" si="191"/>
        <v>NÃO</v>
      </c>
      <c r="X729" s="118">
        <f t="shared" si="192"/>
        <v>8750.9229999999989</v>
      </c>
      <c r="Y729" s="194"/>
      <c r="Z729" s="118">
        <f t="shared" si="193"/>
        <v>8750.9229999999989</v>
      </c>
      <c r="AA729" s="118">
        <f t="shared" si="194"/>
        <v>8750.9229999999989</v>
      </c>
      <c r="AB729" s="118">
        <f t="shared" si="195"/>
        <v>8750.9229999999989</v>
      </c>
    </row>
    <row r="730" spans="1:28" x14ac:dyDescent="0.25">
      <c r="A730" s="193" t="s">
        <v>279</v>
      </c>
      <c r="B730" s="51" t="s">
        <v>12</v>
      </c>
      <c r="C730" s="51" t="s">
        <v>26</v>
      </c>
      <c r="D730" s="51" t="s">
        <v>241</v>
      </c>
      <c r="E730" s="51" t="s">
        <v>265</v>
      </c>
      <c r="F730" s="52">
        <v>1.9999999999999998</v>
      </c>
      <c r="G730" s="53">
        <v>8403.2171999999991</v>
      </c>
      <c r="H730" s="52">
        <v>1</v>
      </c>
      <c r="I730" s="53">
        <v>4693.43</v>
      </c>
      <c r="J730" s="121">
        <v>4060531010</v>
      </c>
      <c r="K730" s="52">
        <f t="shared" si="182"/>
        <v>1</v>
      </c>
      <c r="L730" s="52">
        <f t="shared" si="184"/>
        <v>1.9999999999999998</v>
      </c>
      <c r="M730" s="52">
        <f t="shared" si="185"/>
        <v>1.9999999999999998</v>
      </c>
      <c r="N730" s="52">
        <f t="shared" si="183"/>
        <v>1</v>
      </c>
      <c r="O730" s="52">
        <f t="shared" si="186"/>
        <v>1.9999999999999998</v>
      </c>
      <c r="P730" s="52">
        <f t="shared" si="187"/>
        <v>1</v>
      </c>
      <c r="Q730" s="52">
        <f t="shared" si="188"/>
        <v>2</v>
      </c>
      <c r="R730" s="52">
        <f t="shared" si="189"/>
        <v>0</v>
      </c>
      <c r="S730" s="52" t="str">
        <f t="shared" si="190"/>
        <v>não</v>
      </c>
      <c r="T730" s="52">
        <v>1.9999999999999998</v>
      </c>
      <c r="U730" s="53">
        <v>8403.2171999999991</v>
      </c>
      <c r="V730" s="53">
        <v>4201.6086999999998</v>
      </c>
      <c r="W730" s="176" t="str">
        <f t="shared" si="191"/>
        <v>NÃO</v>
      </c>
      <c r="X730" s="118">
        <f t="shared" si="192"/>
        <v>4201.6086999999989</v>
      </c>
      <c r="Y730" s="194" t="str">
        <f>IF(I730&gt;(H730*V730),"SIM","NÃO")</f>
        <v>SIM</v>
      </c>
      <c r="Z730" s="118">
        <f t="shared" si="193"/>
        <v>4201.6086999999989</v>
      </c>
      <c r="AA730" s="118">
        <f t="shared" si="194"/>
        <v>4201.6086999999989</v>
      </c>
      <c r="AB730" s="118">
        <f t="shared" si="195"/>
        <v>4201.6086999999989</v>
      </c>
    </row>
    <row r="731" spans="1:28" x14ac:dyDescent="0.25">
      <c r="A731" s="193" t="s">
        <v>279</v>
      </c>
      <c r="B731" s="51" t="s">
        <v>12</v>
      </c>
      <c r="C731" s="51" t="s">
        <v>26</v>
      </c>
      <c r="D731" s="51" t="s">
        <v>242</v>
      </c>
      <c r="E731" s="51" t="s">
        <v>268</v>
      </c>
      <c r="F731" s="52">
        <v>1.9999999999999998</v>
      </c>
      <c r="G731" s="53">
        <v>8750.9231999999993</v>
      </c>
      <c r="H731" s="52">
        <v>0</v>
      </c>
      <c r="I731" s="53">
        <v>0</v>
      </c>
      <c r="J731" s="121">
        <v>4060531011</v>
      </c>
      <c r="K731" s="52">
        <f t="shared" si="182"/>
        <v>0</v>
      </c>
      <c r="L731" s="52">
        <f t="shared" si="184"/>
        <v>0</v>
      </c>
      <c r="M731" s="52">
        <f t="shared" si="185"/>
        <v>1.9999999999999998</v>
      </c>
      <c r="N731" s="52">
        <f t="shared" si="183"/>
        <v>0</v>
      </c>
      <c r="O731" s="52">
        <f t="shared" si="186"/>
        <v>1.9999999999999998</v>
      </c>
      <c r="P731" s="52">
        <f t="shared" si="187"/>
        <v>0</v>
      </c>
      <c r="Q731" s="52">
        <f t="shared" si="188"/>
        <v>0</v>
      </c>
      <c r="R731" s="52">
        <f t="shared" si="189"/>
        <v>0</v>
      </c>
      <c r="S731" s="52" t="str">
        <f t="shared" si="190"/>
        <v xml:space="preserve"> </v>
      </c>
      <c r="T731" s="52">
        <v>1.9999999999999998</v>
      </c>
      <c r="U731" s="53">
        <v>8750.9231999999993</v>
      </c>
      <c r="V731" s="53">
        <v>4375.4615000000003</v>
      </c>
      <c r="W731" s="176" t="str">
        <f t="shared" si="191"/>
        <v>NÃO</v>
      </c>
      <c r="X731" s="118">
        <f t="shared" si="192"/>
        <v>8750.9229999999989</v>
      </c>
      <c r="Y731" s="194"/>
      <c r="Z731" s="118">
        <f t="shared" si="193"/>
        <v>8750.9229999999989</v>
      </c>
      <c r="AA731" s="118">
        <f t="shared" si="194"/>
        <v>8750.9229999999989</v>
      </c>
      <c r="AB731" s="118">
        <f t="shared" si="195"/>
        <v>8750.9229999999989</v>
      </c>
    </row>
    <row r="732" spans="1:28" x14ac:dyDescent="0.25">
      <c r="A732" s="193" t="s">
        <v>279</v>
      </c>
      <c r="B732" s="51" t="s">
        <v>12</v>
      </c>
      <c r="C732" s="51" t="s">
        <v>26</v>
      </c>
      <c r="D732" s="51" t="s">
        <v>243</v>
      </c>
      <c r="E732" s="51" t="s">
        <v>250</v>
      </c>
      <c r="F732" s="52">
        <v>0</v>
      </c>
      <c r="G732" s="53">
        <v>0</v>
      </c>
      <c r="H732" s="52">
        <v>1</v>
      </c>
      <c r="I732" s="53">
        <v>4306.34</v>
      </c>
      <c r="J732" s="121">
        <v>4060531012</v>
      </c>
      <c r="K732" s="52">
        <f t="shared" si="182"/>
        <v>0</v>
      </c>
      <c r="L732" s="52">
        <f t="shared" si="184"/>
        <v>0</v>
      </c>
      <c r="M732" s="52">
        <f t="shared" si="185"/>
        <v>3</v>
      </c>
      <c r="N732" s="52">
        <f t="shared" si="183"/>
        <v>0</v>
      </c>
      <c r="O732" s="52">
        <f t="shared" si="186"/>
        <v>3</v>
      </c>
      <c r="P732" s="52">
        <f t="shared" si="187"/>
        <v>0</v>
      </c>
      <c r="Q732" s="52">
        <f t="shared" si="188"/>
        <v>0</v>
      </c>
      <c r="R732" s="52">
        <f t="shared" si="189"/>
        <v>0</v>
      </c>
      <c r="S732" s="52" t="str">
        <f t="shared" si="190"/>
        <v xml:space="preserve"> </v>
      </c>
      <c r="T732" s="52">
        <v>0</v>
      </c>
      <c r="U732" s="53">
        <v>0</v>
      </c>
      <c r="V732" s="53">
        <v>4344.4811</v>
      </c>
      <c r="W732" s="176" t="str">
        <f t="shared" si="191"/>
        <v/>
      </c>
      <c r="X732" s="118">
        <f t="shared" si="192"/>
        <v>-4344.4811</v>
      </c>
      <c r="Y732" s="194" t="str">
        <f>IF(I732&gt;(H732*V732),"SIM","NÃO")</f>
        <v>NÃO</v>
      </c>
      <c r="Z732" s="118">
        <f t="shared" si="193"/>
        <v>-4306.34</v>
      </c>
      <c r="AA732" s="118">
        <f t="shared" si="194"/>
        <v>-4344.4811</v>
      </c>
      <c r="AB732" s="118">
        <f t="shared" si="195"/>
        <v>-4306.34</v>
      </c>
    </row>
    <row r="733" spans="1:28" x14ac:dyDescent="0.25">
      <c r="A733" s="193" t="s">
        <v>279</v>
      </c>
      <c r="B733" s="51" t="s">
        <v>12</v>
      </c>
      <c r="C733" s="51" t="s">
        <v>26</v>
      </c>
      <c r="D733" s="51" t="s">
        <v>243</v>
      </c>
      <c r="E733" s="51" t="s">
        <v>265</v>
      </c>
      <c r="F733" s="52">
        <v>2.5</v>
      </c>
      <c r="G733" s="53">
        <v>10504.0218</v>
      </c>
      <c r="H733" s="52">
        <v>0</v>
      </c>
      <c r="I733" s="53">
        <v>0</v>
      </c>
      <c r="J733" s="121">
        <v>4060531012</v>
      </c>
      <c r="K733" s="52">
        <f t="shared" si="182"/>
        <v>0</v>
      </c>
      <c r="L733" s="52">
        <f t="shared" si="184"/>
        <v>0</v>
      </c>
      <c r="M733" s="52">
        <f t="shared" si="185"/>
        <v>3</v>
      </c>
      <c r="N733" s="52">
        <f t="shared" si="183"/>
        <v>0</v>
      </c>
      <c r="O733" s="52">
        <f t="shared" si="186"/>
        <v>3</v>
      </c>
      <c r="P733" s="52">
        <f t="shared" si="187"/>
        <v>0</v>
      </c>
      <c r="Q733" s="52">
        <f t="shared" si="188"/>
        <v>0</v>
      </c>
      <c r="R733" s="52">
        <f t="shared" si="189"/>
        <v>0</v>
      </c>
      <c r="S733" s="52" t="str">
        <f t="shared" si="190"/>
        <v xml:space="preserve"> </v>
      </c>
      <c r="T733" s="52">
        <v>3</v>
      </c>
      <c r="U733" s="53">
        <v>12604.825800000001</v>
      </c>
      <c r="V733" s="53">
        <v>4201.6086999999998</v>
      </c>
      <c r="W733" s="176" t="str">
        <f t="shared" si="191"/>
        <v>NÃO</v>
      </c>
      <c r="X733" s="118">
        <f t="shared" si="192"/>
        <v>10504.02175</v>
      </c>
      <c r="Y733" s="194"/>
      <c r="Z733" s="118">
        <f t="shared" si="193"/>
        <v>10504.02175</v>
      </c>
      <c r="AA733" s="118">
        <f t="shared" si="194"/>
        <v>10504.02175</v>
      </c>
      <c r="AB733" s="118">
        <f t="shared" si="195"/>
        <v>10504.02175</v>
      </c>
    </row>
    <row r="734" spans="1:28" x14ac:dyDescent="0.25">
      <c r="A734" s="193" t="s">
        <v>279</v>
      </c>
      <c r="B734" s="51" t="s">
        <v>48</v>
      </c>
      <c r="C734" s="51" t="s">
        <v>48</v>
      </c>
      <c r="D734" s="51" t="s">
        <v>183</v>
      </c>
      <c r="E734" s="51" t="s">
        <v>250</v>
      </c>
      <c r="F734" s="52">
        <v>1.5</v>
      </c>
      <c r="G734" s="53">
        <v>6516.7218000000003</v>
      </c>
      <c r="H734" s="52">
        <v>1</v>
      </c>
      <c r="I734" s="53">
        <v>4753.9799999999996</v>
      </c>
      <c r="J734" s="121">
        <v>4060531013</v>
      </c>
      <c r="K734" s="52">
        <f t="shared" si="182"/>
        <v>1</v>
      </c>
      <c r="L734" s="52">
        <f t="shared" si="184"/>
        <v>1.5</v>
      </c>
      <c r="M734" s="52">
        <f t="shared" si="185"/>
        <v>4</v>
      </c>
      <c r="N734" s="52">
        <f t="shared" si="183"/>
        <v>1</v>
      </c>
      <c r="O734" s="52">
        <f t="shared" si="186"/>
        <v>4</v>
      </c>
      <c r="P734" s="52">
        <f t="shared" si="187"/>
        <v>1</v>
      </c>
      <c r="Q734" s="52">
        <f t="shared" si="188"/>
        <v>4</v>
      </c>
      <c r="R734" s="52">
        <f t="shared" si="189"/>
        <v>0</v>
      </c>
      <c r="S734" s="52" t="str">
        <f t="shared" si="190"/>
        <v>não</v>
      </c>
      <c r="T734" s="52">
        <v>1.5</v>
      </c>
      <c r="U734" s="53">
        <v>6516.7218000000003</v>
      </c>
      <c r="V734" s="53">
        <v>4344.4811</v>
      </c>
      <c r="W734" s="176" t="str">
        <f t="shared" si="191"/>
        <v>NÃO</v>
      </c>
      <c r="X734" s="118">
        <f t="shared" si="192"/>
        <v>2172.24055</v>
      </c>
      <c r="Y734" s="194" t="str">
        <f>IF(I734&gt;(H734*V734),"SIM","NÃO")</f>
        <v>SIM</v>
      </c>
      <c r="Z734" s="118">
        <f t="shared" si="193"/>
        <v>2172.24055</v>
      </c>
      <c r="AA734" s="118">
        <f t="shared" si="194"/>
        <v>2172.24055</v>
      </c>
      <c r="AB734" s="118">
        <f t="shared" si="195"/>
        <v>2172.24055</v>
      </c>
    </row>
    <row r="735" spans="1:28" x14ac:dyDescent="0.25">
      <c r="A735" s="193" t="s">
        <v>279</v>
      </c>
      <c r="B735" s="51" t="s">
        <v>48</v>
      </c>
      <c r="C735" s="51" t="s">
        <v>48</v>
      </c>
      <c r="D735" s="51" t="s">
        <v>183</v>
      </c>
      <c r="E735" s="51" t="s">
        <v>251</v>
      </c>
      <c r="F735" s="52">
        <v>1.9999999999999998</v>
      </c>
      <c r="G735" s="53">
        <v>10285.7652</v>
      </c>
      <c r="H735" s="52">
        <v>0</v>
      </c>
      <c r="I735" s="53">
        <v>0</v>
      </c>
      <c r="J735" s="121">
        <v>4060531013</v>
      </c>
      <c r="K735" s="52">
        <f t="shared" si="182"/>
        <v>0</v>
      </c>
      <c r="L735" s="52">
        <f t="shared" si="184"/>
        <v>0</v>
      </c>
      <c r="M735" s="52">
        <f t="shared" si="185"/>
        <v>4</v>
      </c>
      <c r="N735" s="52">
        <f t="shared" si="183"/>
        <v>1</v>
      </c>
      <c r="O735" s="52">
        <f t="shared" si="186"/>
        <v>0</v>
      </c>
      <c r="P735" s="52">
        <f t="shared" si="187"/>
        <v>0</v>
      </c>
      <c r="Q735" s="52">
        <f t="shared" si="188"/>
        <v>0</v>
      </c>
      <c r="R735" s="52">
        <f t="shared" si="189"/>
        <v>0</v>
      </c>
      <c r="S735" s="52" t="str">
        <f t="shared" si="190"/>
        <v xml:space="preserve"> </v>
      </c>
      <c r="T735" s="52">
        <v>2.5</v>
      </c>
      <c r="U735" s="53">
        <v>12857.206200000001</v>
      </c>
      <c r="V735" s="53">
        <v>5142.8825999999999</v>
      </c>
      <c r="W735" s="176" t="str">
        <f t="shared" si="191"/>
        <v>NÃO</v>
      </c>
      <c r="X735" s="118">
        <f t="shared" si="192"/>
        <v>10285.765199999998</v>
      </c>
      <c r="Y735" s="194"/>
      <c r="Z735" s="118">
        <f t="shared" si="193"/>
        <v>10285.765199999998</v>
      </c>
      <c r="AA735" s="118">
        <f t="shared" si="194"/>
        <v>10285.765199999998</v>
      </c>
      <c r="AB735" s="118">
        <f t="shared" si="195"/>
        <v>10285.765199999998</v>
      </c>
    </row>
    <row r="736" spans="1:28" ht="30" x14ac:dyDescent="0.25">
      <c r="A736" s="193" t="s">
        <v>279</v>
      </c>
      <c r="B736" s="51" t="s">
        <v>48</v>
      </c>
      <c r="C736" s="51" t="s">
        <v>48</v>
      </c>
      <c r="D736" s="51" t="s">
        <v>184</v>
      </c>
      <c r="E736" s="51" t="s">
        <v>250</v>
      </c>
      <c r="F736" s="52">
        <v>4.5</v>
      </c>
      <c r="G736" s="53">
        <v>19550.164799999999</v>
      </c>
      <c r="H736" s="52">
        <v>2</v>
      </c>
      <c r="I736" s="53">
        <v>10309.89</v>
      </c>
      <c r="J736" s="121">
        <v>4060531014</v>
      </c>
      <c r="K736" s="52">
        <f t="shared" si="182"/>
        <v>2</v>
      </c>
      <c r="L736" s="52">
        <f t="shared" si="184"/>
        <v>5</v>
      </c>
      <c r="M736" s="52">
        <f t="shared" si="185"/>
        <v>5</v>
      </c>
      <c r="N736" s="52">
        <f t="shared" si="183"/>
        <v>2</v>
      </c>
      <c r="O736" s="52">
        <f t="shared" si="186"/>
        <v>5</v>
      </c>
      <c r="P736" s="52">
        <f t="shared" si="187"/>
        <v>2</v>
      </c>
      <c r="Q736" s="52">
        <f t="shared" si="188"/>
        <v>5</v>
      </c>
      <c r="R736" s="52">
        <f t="shared" si="189"/>
        <v>0</v>
      </c>
      <c r="S736" s="52" t="str">
        <f t="shared" si="190"/>
        <v>não</v>
      </c>
      <c r="T736" s="52">
        <v>5</v>
      </c>
      <c r="U736" s="53">
        <v>21722.4054</v>
      </c>
      <c r="V736" s="53">
        <v>4344.4811</v>
      </c>
      <c r="W736" s="176" t="str">
        <f t="shared" si="191"/>
        <v>NÃO</v>
      </c>
      <c r="X736" s="118">
        <f t="shared" si="192"/>
        <v>10861.20275</v>
      </c>
      <c r="Y736" s="194" t="str">
        <f t="shared" ref="Y736:Y753" si="197">IF(I736&gt;(H736*V736),"SIM","NÃO")</f>
        <v>SIM</v>
      </c>
      <c r="Z736" s="118">
        <f t="shared" si="193"/>
        <v>10861.20275</v>
      </c>
      <c r="AA736" s="118">
        <f t="shared" si="194"/>
        <v>10861.20275</v>
      </c>
      <c r="AB736" s="118">
        <f t="shared" si="195"/>
        <v>10861.20275</v>
      </c>
    </row>
    <row r="737" spans="1:28" x14ac:dyDescent="0.25">
      <c r="A737" s="193" t="s">
        <v>279</v>
      </c>
      <c r="B737" s="51" t="s">
        <v>48</v>
      </c>
      <c r="C737" s="51" t="s">
        <v>48</v>
      </c>
      <c r="D737" s="51" t="s">
        <v>185</v>
      </c>
      <c r="E737" s="51" t="s">
        <v>250</v>
      </c>
      <c r="F737" s="52">
        <v>1.5</v>
      </c>
      <c r="G737" s="53">
        <v>6516.7218000000003</v>
      </c>
      <c r="H737" s="52">
        <v>2</v>
      </c>
      <c r="I737" s="53">
        <v>12113.24</v>
      </c>
      <c r="J737" s="121">
        <v>4060531015</v>
      </c>
      <c r="K737" s="52">
        <f t="shared" si="182"/>
        <v>2</v>
      </c>
      <c r="L737" s="52">
        <f t="shared" si="184"/>
        <v>1.5</v>
      </c>
      <c r="M737" s="52">
        <f t="shared" si="185"/>
        <v>4</v>
      </c>
      <c r="N737" s="52">
        <f t="shared" si="183"/>
        <v>5</v>
      </c>
      <c r="O737" s="52">
        <f t="shared" si="186"/>
        <v>4</v>
      </c>
      <c r="P737" s="52">
        <f t="shared" si="187"/>
        <v>5</v>
      </c>
      <c r="Q737" s="52">
        <f t="shared" si="188"/>
        <v>2</v>
      </c>
      <c r="R737" s="52">
        <f t="shared" si="189"/>
        <v>0</v>
      </c>
      <c r="S737" s="52" t="str">
        <f t="shared" si="190"/>
        <v>não</v>
      </c>
      <c r="T737" s="52">
        <v>1.5</v>
      </c>
      <c r="U737" s="53">
        <v>6516.7218000000003</v>
      </c>
      <c r="V737" s="53">
        <v>4344.4811</v>
      </c>
      <c r="W737" s="176" t="str">
        <f t="shared" si="191"/>
        <v>NÃO</v>
      </c>
      <c r="X737" s="118">
        <f t="shared" si="192"/>
        <v>-2172.24055</v>
      </c>
      <c r="Y737" s="194" t="str">
        <f t="shared" si="197"/>
        <v>SIM</v>
      </c>
      <c r="Z737" s="118">
        <f t="shared" si="193"/>
        <v>-2172.24055</v>
      </c>
      <c r="AA737" s="118">
        <f t="shared" si="194"/>
        <v>-2172.24055</v>
      </c>
      <c r="AB737" s="118">
        <f t="shared" si="195"/>
        <v>-2172.24055</v>
      </c>
    </row>
    <row r="738" spans="1:28" x14ac:dyDescent="0.25">
      <c r="A738" s="193" t="s">
        <v>279</v>
      </c>
      <c r="B738" s="51" t="s">
        <v>48</v>
      </c>
      <c r="C738" s="51" t="s">
        <v>48</v>
      </c>
      <c r="D738" s="51" t="s">
        <v>185</v>
      </c>
      <c r="E738" s="51" t="s">
        <v>251</v>
      </c>
      <c r="F738" s="52">
        <v>1.9999999999999998</v>
      </c>
      <c r="G738" s="53">
        <v>10285.7652</v>
      </c>
      <c r="H738" s="52">
        <v>3</v>
      </c>
      <c r="I738" s="53">
        <v>15887.6</v>
      </c>
      <c r="J738" s="121">
        <v>4060531015</v>
      </c>
      <c r="K738" s="52">
        <f t="shared" si="182"/>
        <v>3</v>
      </c>
      <c r="L738" s="52">
        <f t="shared" si="184"/>
        <v>2.5</v>
      </c>
      <c r="M738" s="52">
        <f t="shared" si="185"/>
        <v>4</v>
      </c>
      <c r="N738" s="52">
        <f t="shared" si="183"/>
        <v>5</v>
      </c>
      <c r="O738" s="52">
        <f t="shared" si="186"/>
        <v>2</v>
      </c>
      <c r="P738" s="52">
        <f t="shared" si="187"/>
        <v>3</v>
      </c>
      <c r="Q738" s="52">
        <f t="shared" si="188"/>
        <v>2</v>
      </c>
      <c r="R738" s="52">
        <f t="shared" si="189"/>
        <v>0</v>
      </c>
      <c r="S738" s="52" t="str">
        <f t="shared" si="190"/>
        <v>não</v>
      </c>
      <c r="T738" s="52">
        <v>2.5</v>
      </c>
      <c r="U738" s="53">
        <v>12857.206200000001</v>
      </c>
      <c r="V738" s="53">
        <v>5142.8825999999999</v>
      </c>
      <c r="W738" s="176" t="str">
        <f t="shared" si="191"/>
        <v>SIM</v>
      </c>
      <c r="X738" s="118">
        <f t="shared" si="192"/>
        <v>-1.1419493350928178E-12</v>
      </c>
      <c r="Y738" s="194" t="str">
        <f t="shared" si="197"/>
        <v>SIM</v>
      </c>
      <c r="Z738" s="118">
        <f t="shared" si="193"/>
        <v>-1.1419493350928178E-12</v>
      </c>
      <c r="AA738" s="118">
        <f t="shared" si="194"/>
        <v>-5142.8826000000008</v>
      </c>
      <c r="AB738" s="118">
        <f t="shared" si="195"/>
        <v>-5142.8826000000008</v>
      </c>
    </row>
    <row r="739" spans="1:28" ht="30" x14ac:dyDescent="0.25">
      <c r="A739" s="193" t="s">
        <v>279</v>
      </c>
      <c r="B739" s="51" t="s">
        <v>52</v>
      </c>
      <c r="C739" s="51" t="s">
        <v>15</v>
      </c>
      <c r="D739" s="51" t="s">
        <v>173</v>
      </c>
      <c r="E739" s="51" t="s">
        <v>250</v>
      </c>
      <c r="F739" s="52">
        <v>49.5</v>
      </c>
      <c r="G739" s="53">
        <v>215051.81460000001</v>
      </c>
      <c r="H739" s="52">
        <v>59</v>
      </c>
      <c r="I739" s="53">
        <v>255211.71</v>
      </c>
      <c r="J739" s="121">
        <v>4060531016</v>
      </c>
      <c r="K739" s="52">
        <f t="shared" si="182"/>
        <v>59</v>
      </c>
      <c r="L739" s="52">
        <f t="shared" si="184"/>
        <v>57.999999999999993</v>
      </c>
      <c r="M739" s="52">
        <f t="shared" si="185"/>
        <v>57.999999999999993</v>
      </c>
      <c r="N739" s="52">
        <f t="shared" si="183"/>
        <v>59</v>
      </c>
      <c r="O739" s="52">
        <f t="shared" si="186"/>
        <v>57.999999999999993</v>
      </c>
      <c r="P739" s="52">
        <f t="shared" si="187"/>
        <v>59</v>
      </c>
      <c r="Q739" s="52">
        <f t="shared" si="188"/>
        <v>58</v>
      </c>
      <c r="R739" s="52">
        <f t="shared" si="189"/>
        <v>0</v>
      </c>
      <c r="S739" s="52" t="str">
        <f t="shared" si="190"/>
        <v>não</v>
      </c>
      <c r="T739" s="52">
        <v>57.999999999999993</v>
      </c>
      <c r="U739" s="53">
        <v>251979.90359999999</v>
      </c>
      <c r="V739" s="53">
        <v>4344.4811</v>
      </c>
      <c r="W739" s="176" t="str">
        <f t="shared" si="191"/>
        <v>SIM</v>
      </c>
      <c r="X739" s="118">
        <f t="shared" si="192"/>
        <v>-36928.089350000002</v>
      </c>
      <c r="Y739" s="194" t="str">
        <f t="shared" si="197"/>
        <v>NÃO</v>
      </c>
      <c r="Z739" s="118">
        <f t="shared" si="193"/>
        <v>-36767.788728813553</v>
      </c>
      <c r="AA739" s="118">
        <f t="shared" si="194"/>
        <v>-41272.570449999999</v>
      </c>
      <c r="AB739" s="118">
        <f t="shared" si="195"/>
        <v>-41093.410932203391</v>
      </c>
    </row>
    <row r="740" spans="1:28" x14ac:dyDescent="0.25">
      <c r="A740" s="193" t="s">
        <v>279</v>
      </c>
      <c r="B740" s="51" t="s">
        <v>52</v>
      </c>
      <c r="C740" s="51" t="s">
        <v>15</v>
      </c>
      <c r="D740" s="51" t="s">
        <v>174</v>
      </c>
      <c r="E740" s="51" t="s">
        <v>250</v>
      </c>
      <c r="F740" s="52">
        <v>10</v>
      </c>
      <c r="G740" s="53">
        <v>43444.810799999999</v>
      </c>
      <c r="H740" s="52">
        <v>3</v>
      </c>
      <c r="I740" s="53">
        <v>15048.79</v>
      </c>
      <c r="J740" s="121">
        <v>4060531017</v>
      </c>
      <c r="K740" s="52">
        <f t="shared" si="182"/>
        <v>3</v>
      </c>
      <c r="L740" s="52">
        <f t="shared" si="184"/>
        <v>11.5</v>
      </c>
      <c r="M740" s="52">
        <f t="shared" si="185"/>
        <v>11.5</v>
      </c>
      <c r="N740" s="52">
        <f t="shared" si="183"/>
        <v>3</v>
      </c>
      <c r="O740" s="52">
        <f t="shared" si="186"/>
        <v>11.5</v>
      </c>
      <c r="P740" s="52">
        <f t="shared" si="187"/>
        <v>3</v>
      </c>
      <c r="Q740" s="52">
        <f t="shared" si="188"/>
        <v>12</v>
      </c>
      <c r="R740" s="52">
        <f t="shared" si="189"/>
        <v>0</v>
      </c>
      <c r="S740" s="52" t="str">
        <f t="shared" si="190"/>
        <v>não</v>
      </c>
      <c r="T740" s="52">
        <v>11.5</v>
      </c>
      <c r="U740" s="53">
        <v>49961.532599999999</v>
      </c>
      <c r="V740" s="53">
        <v>4344.4811</v>
      </c>
      <c r="W740" s="176" t="str">
        <f t="shared" si="191"/>
        <v>NÃO</v>
      </c>
      <c r="X740" s="118">
        <f t="shared" si="192"/>
        <v>30411.367699999999</v>
      </c>
      <c r="Y740" s="194" t="str">
        <f t="shared" si="197"/>
        <v>SIM</v>
      </c>
      <c r="Z740" s="118">
        <f t="shared" si="193"/>
        <v>30411.367699999999</v>
      </c>
      <c r="AA740" s="118">
        <f t="shared" si="194"/>
        <v>30411.367699999999</v>
      </c>
      <c r="AB740" s="118">
        <f t="shared" si="195"/>
        <v>30411.367699999999</v>
      </c>
    </row>
    <row r="741" spans="1:28" x14ac:dyDescent="0.25">
      <c r="A741" s="193" t="s">
        <v>279</v>
      </c>
      <c r="B741" s="51" t="s">
        <v>52</v>
      </c>
      <c r="C741" s="51" t="s">
        <v>15</v>
      </c>
      <c r="D741" s="51" t="s">
        <v>175</v>
      </c>
      <c r="E741" s="51" t="s">
        <v>250</v>
      </c>
      <c r="F741" s="52">
        <v>12</v>
      </c>
      <c r="G741" s="53">
        <v>52133.773200000003</v>
      </c>
      <c r="H741" s="52">
        <v>9</v>
      </c>
      <c r="I741" s="53">
        <v>42164.88</v>
      </c>
      <c r="J741" s="121">
        <v>4060531018</v>
      </c>
      <c r="K741" s="52">
        <f t="shared" si="182"/>
        <v>9</v>
      </c>
      <c r="L741" s="52">
        <f t="shared" si="184"/>
        <v>14.000000000000002</v>
      </c>
      <c r="M741" s="52">
        <f t="shared" si="185"/>
        <v>14.000000000000002</v>
      </c>
      <c r="N741" s="52">
        <f t="shared" si="183"/>
        <v>9</v>
      </c>
      <c r="O741" s="52">
        <f t="shared" si="186"/>
        <v>14.000000000000002</v>
      </c>
      <c r="P741" s="52">
        <f t="shared" si="187"/>
        <v>9</v>
      </c>
      <c r="Q741" s="52">
        <f t="shared" si="188"/>
        <v>14</v>
      </c>
      <c r="R741" s="52">
        <f t="shared" si="189"/>
        <v>0</v>
      </c>
      <c r="S741" s="52" t="str">
        <f t="shared" si="190"/>
        <v>não</v>
      </c>
      <c r="T741" s="52">
        <v>14.000000000000002</v>
      </c>
      <c r="U741" s="53">
        <v>60822.7356</v>
      </c>
      <c r="V741" s="53">
        <v>4344.4811</v>
      </c>
      <c r="W741" s="176" t="str">
        <f t="shared" si="191"/>
        <v>NÃO</v>
      </c>
      <c r="X741" s="118">
        <f t="shared" si="192"/>
        <v>13033.443299999999</v>
      </c>
      <c r="Y741" s="194" t="str">
        <f t="shared" si="197"/>
        <v>SIM</v>
      </c>
      <c r="Z741" s="118">
        <f t="shared" si="193"/>
        <v>13033.443299999999</v>
      </c>
      <c r="AA741" s="118">
        <f t="shared" si="194"/>
        <v>13033.443299999999</v>
      </c>
      <c r="AB741" s="118">
        <f t="shared" si="195"/>
        <v>13033.443299999999</v>
      </c>
    </row>
    <row r="742" spans="1:28" x14ac:dyDescent="0.25">
      <c r="A742" s="193" t="s">
        <v>279</v>
      </c>
      <c r="B742" s="51" t="s">
        <v>52</v>
      </c>
      <c r="C742" s="51" t="s">
        <v>65</v>
      </c>
      <c r="D742" s="51" t="s">
        <v>181</v>
      </c>
      <c r="E742" s="51" t="s">
        <v>250</v>
      </c>
      <c r="F742" s="52">
        <v>2.5</v>
      </c>
      <c r="G742" s="53">
        <v>10861.203</v>
      </c>
      <c r="H742" s="52">
        <v>6</v>
      </c>
      <c r="I742" s="53">
        <v>21740.65</v>
      </c>
      <c r="J742" s="121">
        <v>4060531019</v>
      </c>
      <c r="K742" s="52">
        <f t="shared" si="182"/>
        <v>6</v>
      </c>
      <c r="L742" s="52">
        <f t="shared" si="184"/>
        <v>3</v>
      </c>
      <c r="M742" s="52">
        <f t="shared" si="185"/>
        <v>3</v>
      </c>
      <c r="N742" s="52">
        <f t="shared" si="183"/>
        <v>6</v>
      </c>
      <c r="O742" s="52">
        <f t="shared" si="186"/>
        <v>3</v>
      </c>
      <c r="P742" s="52">
        <f t="shared" si="187"/>
        <v>6</v>
      </c>
      <c r="Q742" s="52">
        <f t="shared" si="188"/>
        <v>3</v>
      </c>
      <c r="R742" s="52">
        <f t="shared" si="189"/>
        <v>0</v>
      </c>
      <c r="S742" s="52" t="str">
        <f t="shared" si="190"/>
        <v>não</v>
      </c>
      <c r="T742" s="52">
        <v>3</v>
      </c>
      <c r="U742" s="53">
        <v>13033.442999999999</v>
      </c>
      <c r="V742" s="53">
        <v>4344.4811</v>
      </c>
      <c r="W742" s="176" t="str">
        <f t="shared" si="191"/>
        <v>SIM</v>
      </c>
      <c r="X742" s="118">
        <f t="shared" si="192"/>
        <v>-2172.24055</v>
      </c>
      <c r="Y742" s="194" t="str">
        <f t="shared" si="197"/>
        <v>NÃO</v>
      </c>
      <c r="Z742" s="118">
        <f t="shared" si="193"/>
        <v>-1811.7208333333335</v>
      </c>
      <c r="AA742" s="118">
        <f t="shared" si="194"/>
        <v>-15205.683849999999</v>
      </c>
      <c r="AB742" s="118">
        <f t="shared" si="195"/>
        <v>-12682.045833333335</v>
      </c>
    </row>
    <row r="743" spans="1:28" x14ac:dyDescent="0.25">
      <c r="A743" s="193" t="s">
        <v>279</v>
      </c>
      <c r="B743" s="51" t="s">
        <v>52</v>
      </c>
      <c r="C743" s="51" t="s">
        <v>15</v>
      </c>
      <c r="D743" s="51" t="s">
        <v>176</v>
      </c>
      <c r="E743" s="51" t="s">
        <v>250</v>
      </c>
      <c r="F743" s="52">
        <v>1.9999999999999998</v>
      </c>
      <c r="G743" s="53">
        <v>8688.9624000000003</v>
      </c>
      <c r="H743" s="52">
        <v>2</v>
      </c>
      <c r="I743" s="53">
        <v>9698.36</v>
      </c>
      <c r="J743" s="121">
        <v>4060531020</v>
      </c>
      <c r="K743" s="52">
        <f t="shared" si="182"/>
        <v>2</v>
      </c>
      <c r="L743" s="52">
        <f t="shared" si="184"/>
        <v>1.9999999999999998</v>
      </c>
      <c r="M743" s="52">
        <f t="shared" si="185"/>
        <v>1.9999999999999998</v>
      </c>
      <c r="N743" s="52">
        <f t="shared" si="183"/>
        <v>2</v>
      </c>
      <c r="O743" s="52">
        <f t="shared" si="186"/>
        <v>1.9999999999999998</v>
      </c>
      <c r="P743" s="52">
        <f t="shared" si="187"/>
        <v>2</v>
      </c>
      <c r="Q743" s="52">
        <f t="shared" si="188"/>
        <v>2</v>
      </c>
      <c r="R743" s="52">
        <f t="shared" si="189"/>
        <v>0</v>
      </c>
      <c r="S743" s="52" t="str">
        <f t="shared" si="190"/>
        <v>não</v>
      </c>
      <c r="T743" s="52">
        <v>1.9999999999999998</v>
      </c>
      <c r="U743" s="53">
        <v>8688.9624000000003</v>
      </c>
      <c r="V743" s="53">
        <v>4344.4811</v>
      </c>
      <c r="W743" s="176" t="str">
        <f t="shared" si="191"/>
        <v>NÃO</v>
      </c>
      <c r="X743" s="118">
        <f t="shared" si="192"/>
        <v>-9.6466858945376543E-13</v>
      </c>
      <c r="Y743" s="194" t="str">
        <f t="shared" si="197"/>
        <v>SIM</v>
      </c>
      <c r="Z743" s="118">
        <f t="shared" si="193"/>
        <v>-9.6466858945376543E-13</v>
      </c>
      <c r="AA743" s="118">
        <f t="shared" si="194"/>
        <v>-9.6466858945376543E-13</v>
      </c>
      <c r="AB743" s="118">
        <f t="shared" si="195"/>
        <v>-9.6466858945376543E-13</v>
      </c>
    </row>
    <row r="744" spans="1:28" x14ac:dyDescent="0.25">
      <c r="A744" s="193" t="s">
        <v>279</v>
      </c>
      <c r="B744" s="51" t="s">
        <v>52</v>
      </c>
      <c r="C744" s="51" t="s">
        <v>15</v>
      </c>
      <c r="D744" s="51" t="s">
        <v>177</v>
      </c>
      <c r="E744" s="51" t="s">
        <v>250</v>
      </c>
      <c r="F744" s="52">
        <v>3.5000000000000004</v>
      </c>
      <c r="G744" s="53">
        <v>15205.6836</v>
      </c>
      <c r="H744" s="52">
        <v>3</v>
      </c>
      <c r="I744" s="53">
        <v>11265.13</v>
      </c>
      <c r="J744" s="121">
        <v>4060531021</v>
      </c>
      <c r="K744" s="52">
        <f t="shared" si="182"/>
        <v>3</v>
      </c>
      <c r="L744" s="52">
        <f t="shared" si="184"/>
        <v>3.9999999999999996</v>
      </c>
      <c r="M744" s="52">
        <f t="shared" si="185"/>
        <v>3.9999999999999996</v>
      </c>
      <c r="N744" s="52">
        <f t="shared" si="183"/>
        <v>3</v>
      </c>
      <c r="O744" s="52">
        <f t="shared" si="186"/>
        <v>3.9999999999999996</v>
      </c>
      <c r="P744" s="52">
        <f t="shared" si="187"/>
        <v>3</v>
      </c>
      <c r="Q744" s="52">
        <f t="shared" si="188"/>
        <v>4</v>
      </c>
      <c r="R744" s="52">
        <f t="shared" si="189"/>
        <v>0</v>
      </c>
      <c r="S744" s="52" t="str">
        <f t="shared" si="190"/>
        <v>não</v>
      </c>
      <c r="T744" s="52">
        <v>3.9999999999999996</v>
      </c>
      <c r="U744" s="53">
        <v>17377.924200000001</v>
      </c>
      <c r="V744" s="53">
        <v>4344.4811</v>
      </c>
      <c r="W744" s="176" t="str">
        <f t="shared" si="191"/>
        <v>NÃO</v>
      </c>
      <c r="X744" s="118">
        <f t="shared" si="192"/>
        <v>2172.2405500000018</v>
      </c>
      <c r="Y744" s="194" t="str">
        <f t="shared" si="197"/>
        <v>NÃO</v>
      </c>
      <c r="Z744" s="118">
        <f t="shared" si="193"/>
        <v>2172.2405500000018</v>
      </c>
      <c r="AA744" s="118">
        <f t="shared" si="194"/>
        <v>2172.2405500000018</v>
      </c>
      <c r="AB744" s="118">
        <f t="shared" si="195"/>
        <v>2172.2405500000018</v>
      </c>
    </row>
    <row r="745" spans="1:28" x14ac:dyDescent="0.25">
      <c r="A745" s="193" t="s">
        <v>279</v>
      </c>
      <c r="B745" s="51" t="s">
        <v>52</v>
      </c>
      <c r="C745" s="51" t="s">
        <v>15</v>
      </c>
      <c r="D745" s="51" t="s">
        <v>178</v>
      </c>
      <c r="E745" s="51" t="s">
        <v>250</v>
      </c>
      <c r="F745" s="52">
        <v>2.5</v>
      </c>
      <c r="G745" s="53">
        <v>10861.203</v>
      </c>
      <c r="H745" s="52">
        <v>1</v>
      </c>
      <c r="I745" s="53">
        <v>4382.07</v>
      </c>
      <c r="J745" s="121">
        <v>4060531022</v>
      </c>
      <c r="K745" s="52">
        <f t="shared" si="182"/>
        <v>1</v>
      </c>
      <c r="L745" s="52">
        <f t="shared" si="184"/>
        <v>3</v>
      </c>
      <c r="M745" s="52">
        <f t="shared" si="185"/>
        <v>3</v>
      </c>
      <c r="N745" s="52">
        <f t="shared" si="183"/>
        <v>1</v>
      </c>
      <c r="O745" s="52">
        <f t="shared" si="186"/>
        <v>3</v>
      </c>
      <c r="P745" s="52">
        <f t="shared" si="187"/>
        <v>1</v>
      </c>
      <c r="Q745" s="52">
        <f t="shared" si="188"/>
        <v>3</v>
      </c>
      <c r="R745" s="52">
        <f t="shared" si="189"/>
        <v>0</v>
      </c>
      <c r="S745" s="52" t="str">
        <f t="shared" si="190"/>
        <v>não</v>
      </c>
      <c r="T745" s="52">
        <v>3</v>
      </c>
      <c r="U745" s="53">
        <v>13033.442999999999</v>
      </c>
      <c r="V745" s="53">
        <v>4344.4811</v>
      </c>
      <c r="W745" s="176" t="str">
        <f t="shared" si="191"/>
        <v>NÃO</v>
      </c>
      <c r="X745" s="118">
        <f t="shared" si="192"/>
        <v>6516.7216499999995</v>
      </c>
      <c r="Y745" s="194" t="str">
        <f t="shared" si="197"/>
        <v>SIM</v>
      </c>
      <c r="Z745" s="118">
        <f t="shared" si="193"/>
        <v>6516.7216499999995</v>
      </c>
      <c r="AA745" s="118">
        <f t="shared" si="194"/>
        <v>6516.7216499999995</v>
      </c>
      <c r="AB745" s="118">
        <f t="shared" si="195"/>
        <v>6516.7216499999995</v>
      </c>
    </row>
    <row r="746" spans="1:28" x14ac:dyDescent="0.25">
      <c r="A746" s="193" t="s">
        <v>279</v>
      </c>
      <c r="B746" s="51" t="s">
        <v>52</v>
      </c>
      <c r="C746" s="51" t="s">
        <v>15</v>
      </c>
      <c r="D746" s="51" t="s">
        <v>179</v>
      </c>
      <c r="E746" s="51" t="s">
        <v>250</v>
      </c>
      <c r="F746" s="52">
        <v>1.9999999999999998</v>
      </c>
      <c r="G746" s="53">
        <v>8688.9624000000003</v>
      </c>
      <c r="H746" s="52">
        <v>1</v>
      </c>
      <c r="I746" s="53">
        <v>3471.21</v>
      </c>
      <c r="J746" s="121">
        <v>4060531023</v>
      </c>
      <c r="K746" s="52">
        <f t="shared" si="182"/>
        <v>1</v>
      </c>
      <c r="L746" s="52">
        <f t="shared" si="184"/>
        <v>2.5</v>
      </c>
      <c r="M746" s="52">
        <f t="shared" si="185"/>
        <v>2.5</v>
      </c>
      <c r="N746" s="52">
        <f t="shared" si="183"/>
        <v>1</v>
      </c>
      <c r="O746" s="52">
        <f t="shared" si="186"/>
        <v>2.5</v>
      </c>
      <c r="P746" s="52">
        <f t="shared" si="187"/>
        <v>1</v>
      </c>
      <c r="Q746" s="52">
        <f t="shared" si="188"/>
        <v>3</v>
      </c>
      <c r="R746" s="52">
        <f t="shared" si="189"/>
        <v>0</v>
      </c>
      <c r="S746" s="52" t="str">
        <f t="shared" si="190"/>
        <v>não</v>
      </c>
      <c r="T746" s="52">
        <v>2.5</v>
      </c>
      <c r="U746" s="53">
        <v>10861.203</v>
      </c>
      <c r="V746" s="53">
        <v>4344.4811</v>
      </c>
      <c r="W746" s="176" t="str">
        <f t="shared" si="191"/>
        <v>NÃO</v>
      </c>
      <c r="X746" s="118">
        <f t="shared" si="192"/>
        <v>4344.4810999999991</v>
      </c>
      <c r="Y746" s="194" t="str">
        <f t="shared" si="197"/>
        <v>NÃO</v>
      </c>
      <c r="Z746" s="118">
        <f t="shared" si="193"/>
        <v>4344.4810999999991</v>
      </c>
      <c r="AA746" s="118">
        <f t="shared" si="194"/>
        <v>4344.4810999999991</v>
      </c>
      <c r="AB746" s="118">
        <f t="shared" si="195"/>
        <v>4344.4810999999991</v>
      </c>
    </row>
    <row r="747" spans="1:28" x14ac:dyDescent="0.25">
      <c r="A747" s="193" t="s">
        <v>279</v>
      </c>
      <c r="B747" s="51" t="s">
        <v>52</v>
      </c>
      <c r="C747" s="51" t="s">
        <v>65</v>
      </c>
      <c r="D747" s="51" t="s">
        <v>182</v>
      </c>
      <c r="E747" s="51" t="s">
        <v>250</v>
      </c>
      <c r="F747" s="52">
        <v>6.4999999999999991</v>
      </c>
      <c r="G747" s="53">
        <v>28239.127199999999</v>
      </c>
      <c r="H747" s="52">
        <v>5</v>
      </c>
      <c r="I747" s="53">
        <v>22890.48</v>
      </c>
      <c r="J747" s="121">
        <v>4060531024</v>
      </c>
      <c r="K747" s="52">
        <f t="shared" si="182"/>
        <v>5</v>
      </c>
      <c r="L747" s="52">
        <f t="shared" si="184"/>
        <v>7.5</v>
      </c>
      <c r="M747" s="52">
        <f t="shared" si="185"/>
        <v>7.5</v>
      </c>
      <c r="N747" s="52">
        <f t="shared" si="183"/>
        <v>5</v>
      </c>
      <c r="O747" s="52">
        <f t="shared" si="186"/>
        <v>7.5</v>
      </c>
      <c r="P747" s="52">
        <f t="shared" si="187"/>
        <v>5</v>
      </c>
      <c r="Q747" s="52">
        <f t="shared" si="188"/>
        <v>8</v>
      </c>
      <c r="R747" s="52">
        <f t="shared" si="189"/>
        <v>0</v>
      </c>
      <c r="S747" s="52" t="str">
        <f t="shared" si="190"/>
        <v>não</v>
      </c>
      <c r="T747" s="52">
        <v>7.5</v>
      </c>
      <c r="U747" s="53">
        <v>32583.608400000001</v>
      </c>
      <c r="V747" s="53">
        <v>4344.4811</v>
      </c>
      <c r="W747" s="176" t="str">
        <f t="shared" si="191"/>
        <v>NÃO</v>
      </c>
      <c r="X747" s="118">
        <f t="shared" si="192"/>
        <v>6516.7216499999959</v>
      </c>
      <c r="Y747" s="194" t="str">
        <f t="shared" si="197"/>
        <v>SIM</v>
      </c>
      <c r="Z747" s="118">
        <f t="shared" si="193"/>
        <v>6516.7216499999959</v>
      </c>
      <c r="AA747" s="118">
        <f t="shared" si="194"/>
        <v>6516.7216499999959</v>
      </c>
      <c r="AB747" s="118">
        <f t="shared" si="195"/>
        <v>6516.7216499999959</v>
      </c>
    </row>
    <row r="748" spans="1:28" x14ac:dyDescent="0.25">
      <c r="A748" s="193" t="s">
        <v>279</v>
      </c>
      <c r="B748" s="51" t="s">
        <v>52</v>
      </c>
      <c r="C748" s="51" t="s">
        <v>15</v>
      </c>
      <c r="D748" s="51" t="s">
        <v>180</v>
      </c>
      <c r="E748" s="51" t="s">
        <v>250</v>
      </c>
      <c r="F748" s="52">
        <v>3.9999999999999996</v>
      </c>
      <c r="G748" s="53">
        <v>17377.924200000001</v>
      </c>
      <c r="H748" s="52">
        <v>4</v>
      </c>
      <c r="I748" s="53">
        <v>16295.7</v>
      </c>
      <c r="J748" s="121">
        <v>4060531025</v>
      </c>
      <c r="K748" s="52">
        <f t="shared" si="182"/>
        <v>4</v>
      </c>
      <c r="L748" s="52">
        <f t="shared" si="184"/>
        <v>4.5</v>
      </c>
      <c r="M748" s="52">
        <f t="shared" si="185"/>
        <v>4.5</v>
      </c>
      <c r="N748" s="52">
        <f t="shared" si="183"/>
        <v>4</v>
      </c>
      <c r="O748" s="52">
        <f t="shared" si="186"/>
        <v>4.5</v>
      </c>
      <c r="P748" s="52">
        <f t="shared" si="187"/>
        <v>4</v>
      </c>
      <c r="Q748" s="52">
        <f t="shared" si="188"/>
        <v>5</v>
      </c>
      <c r="R748" s="52">
        <f t="shared" si="189"/>
        <v>0</v>
      </c>
      <c r="S748" s="52" t="str">
        <f t="shared" si="190"/>
        <v>não</v>
      </c>
      <c r="T748" s="52">
        <v>4.5</v>
      </c>
      <c r="U748" s="53">
        <v>19550.164799999999</v>
      </c>
      <c r="V748" s="53">
        <v>4344.4811</v>
      </c>
      <c r="W748" s="176" t="str">
        <f t="shared" si="191"/>
        <v>NÃO</v>
      </c>
      <c r="X748" s="118">
        <f t="shared" si="192"/>
        <v>-1.9293371789075309E-12</v>
      </c>
      <c r="Y748" s="194" t="str">
        <f t="shared" si="197"/>
        <v>NÃO</v>
      </c>
      <c r="Z748" s="118">
        <f t="shared" si="193"/>
        <v>-1.8091861342384164E-12</v>
      </c>
      <c r="AA748" s="118">
        <f t="shared" si="194"/>
        <v>-1.9293371789075309E-12</v>
      </c>
      <c r="AB748" s="118">
        <f t="shared" si="195"/>
        <v>-1.8091861342384164E-12</v>
      </c>
    </row>
    <row r="749" spans="1:28" x14ac:dyDescent="0.25">
      <c r="A749" s="193" t="s">
        <v>279</v>
      </c>
      <c r="B749" s="51" t="s">
        <v>67</v>
      </c>
      <c r="C749" s="51" t="s">
        <v>67</v>
      </c>
      <c r="D749" s="51" t="s">
        <v>186</v>
      </c>
      <c r="E749" s="51" t="s">
        <v>250</v>
      </c>
      <c r="F749" s="52">
        <v>2.5</v>
      </c>
      <c r="G749" s="53">
        <v>10861.203</v>
      </c>
      <c r="H749" s="52">
        <v>2</v>
      </c>
      <c r="I749" s="53">
        <v>6994.22</v>
      </c>
      <c r="J749" s="121">
        <v>4060531026</v>
      </c>
      <c r="K749" s="52">
        <f t="shared" si="182"/>
        <v>2</v>
      </c>
      <c r="L749" s="52">
        <f t="shared" si="184"/>
        <v>3</v>
      </c>
      <c r="M749" s="52">
        <f t="shared" si="185"/>
        <v>3</v>
      </c>
      <c r="N749" s="52">
        <f t="shared" si="183"/>
        <v>2</v>
      </c>
      <c r="O749" s="52">
        <f t="shared" si="186"/>
        <v>3</v>
      </c>
      <c r="P749" s="52">
        <f t="shared" si="187"/>
        <v>2</v>
      </c>
      <c r="Q749" s="52">
        <f t="shared" si="188"/>
        <v>3</v>
      </c>
      <c r="R749" s="52">
        <f t="shared" si="189"/>
        <v>0</v>
      </c>
      <c r="S749" s="52" t="str">
        <f t="shared" si="190"/>
        <v>não</v>
      </c>
      <c r="T749" s="52">
        <v>3</v>
      </c>
      <c r="U749" s="53">
        <v>13033.442999999999</v>
      </c>
      <c r="V749" s="53">
        <v>4344.4811</v>
      </c>
      <c r="W749" s="176" t="str">
        <f t="shared" si="191"/>
        <v>NÃO</v>
      </c>
      <c r="X749" s="118">
        <f t="shared" si="192"/>
        <v>2172.24055</v>
      </c>
      <c r="Y749" s="194" t="str">
        <f t="shared" si="197"/>
        <v>NÃO</v>
      </c>
      <c r="Z749" s="118">
        <f t="shared" si="193"/>
        <v>2172.24055</v>
      </c>
      <c r="AA749" s="118">
        <f t="shared" si="194"/>
        <v>2172.24055</v>
      </c>
      <c r="AB749" s="118">
        <f t="shared" si="195"/>
        <v>2172.24055</v>
      </c>
    </row>
    <row r="750" spans="1:28" ht="30" x14ac:dyDescent="0.25">
      <c r="A750" s="193" t="s">
        <v>279</v>
      </c>
      <c r="B750" s="51" t="s">
        <v>67</v>
      </c>
      <c r="C750" s="51" t="s">
        <v>67</v>
      </c>
      <c r="D750" s="51" t="s">
        <v>187</v>
      </c>
      <c r="E750" s="51" t="s">
        <v>250</v>
      </c>
      <c r="F750" s="52">
        <v>1.9999999999999998</v>
      </c>
      <c r="G750" s="53">
        <v>8688.9624000000003</v>
      </c>
      <c r="H750" s="52">
        <v>2</v>
      </c>
      <c r="I750" s="53">
        <v>12130.87</v>
      </c>
      <c r="J750" s="121">
        <v>4060531027</v>
      </c>
      <c r="K750" s="52">
        <f t="shared" si="182"/>
        <v>2</v>
      </c>
      <c r="L750" s="52">
        <f t="shared" si="184"/>
        <v>1.9999999999999998</v>
      </c>
      <c r="M750" s="52">
        <f t="shared" si="185"/>
        <v>1.9999999999999998</v>
      </c>
      <c r="N750" s="52">
        <f t="shared" si="183"/>
        <v>2</v>
      </c>
      <c r="O750" s="52">
        <f t="shared" si="186"/>
        <v>1.9999999999999998</v>
      </c>
      <c r="P750" s="52">
        <f t="shared" si="187"/>
        <v>2</v>
      </c>
      <c r="Q750" s="52">
        <f t="shared" si="188"/>
        <v>2</v>
      </c>
      <c r="R750" s="52">
        <f t="shared" si="189"/>
        <v>0</v>
      </c>
      <c r="S750" s="52" t="str">
        <f t="shared" si="190"/>
        <v>não</v>
      </c>
      <c r="T750" s="52">
        <v>1.9999999999999998</v>
      </c>
      <c r="U750" s="53">
        <v>8688.9624000000003</v>
      </c>
      <c r="V750" s="53">
        <v>4344.4811</v>
      </c>
      <c r="W750" s="176" t="str">
        <f t="shared" si="191"/>
        <v>NÃO</v>
      </c>
      <c r="X750" s="118">
        <f t="shared" si="192"/>
        <v>-9.6466858945376543E-13</v>
      </c>
      <c r="Y750" s="194" t="str">
        <f t="shared" si="197"/>
        <v>SIM</v>
      </c>
      <c r="Z750" s="118">
        <f t="shared" si="193"/>
        <v>-9.6466858945376543E-13</v>
      </c>
      <c r="AA750" s="118">
        <f t="shared" si="194"/>
        <v>-9.6466858945376543E-13</v>
      </c>
      <c r="AB750" s="118">
        <f t="shared" si="195"/>
        <v>-9.6466858945376543E-13</v>
      </c>
    </row>
    <row r="751" spans="1:28" x14ac:dyDescent="0.25">
      <c r="A751" s="193" t="s">
        <v>279</v>
      </c>
      <c r="B751" s="51" t="s">
        <v>72</v>
      </c>
      <c r="C751" s="51" t="s">
        <v>73</v>
      </c>
      <c r="D751" s="51" t="s">
        <v>218</v>
      </c>
      <c r="E751" s="51" t="s">
        <v>250</v>
      </c>
      <c r="F751" s="52">
        <v>1.5</v>
      </c>
      <c r="G751" s="53">
        <v>6516.7218000000003</v>
      </c>
      <c r="H751" s="52">
        <v>2</v>
      </c>
      <c r="I751" s="53">
        <v>10060.290000000001</v>
      </c>
      <c r="J751" s="121">
        <v>4060531028</v>
      </c>
      <c r="K751" s="52">
        <f t="shared" si="182"/>
        <v>2</v>
      </c>
      <c r="L751" s="52">
        <f t="shared" si="184"/>
        <v>1.9999999999999998</v>
      </c>
      <c r="M751" s="52">
        <f t="shared" si="185"/>
        <v>1.9999999999999998</v>
      </c>
      <c r="N751" s="52">
        <f t="shared" si="183"/>
        <v>2</v>
      </c>
      <c r="O751" s="52">
        <f t="shared" si="186"/>
        <v>1.9999999999999998</v>
      </c>
      <c r="P751" s="52">
        <f t="shared" si="187"/>
        <v>2</v>
      </c>
      <c r="Q751" s="52">
        <f t="shared" si="188"/>
        <v>2</v>
      </c>
      <c r="R751" s="52">
        <f t="shared" si="189"/>
        <v>0</v>
      </c>
      <c r="S751" s="52" t="str">
        <f t="shared" si="190"/>
        <v>não</v>
      </c>
      <c r="T751" s="52">
        <v>1.9999999999999998</v>
      </c>
      <c r="U751" s="53">
        <v>8688.9624000000003</v>
      </c>
      <c r="V751" s="53">
        <v>4344.4811</v>
      </c>
      <c r="W751" s="176" t="str">
        <f t="shared" si="191"/>
        <v>NÃO</v>
      </c>
      <c r="X751" s="118">
        <f t="shared" si="192"/>
        <v>-2172.24055</v>
      </c>
      <c r="Y751" s="194" t="str">
        <f t="shared" si="197"/>
        <v>SIM</v>
      </c>
      <c r="Z751" s="118">
        <f t="shared" si="193"/>
        <v>-2172.24055</v>
      </c>
      <c r="AA751" s="118">
        <f t="shared" si="194"/>
        <v>-2172.24055</v>
      </c>
      <c r="AB751" s="118">
        <f t="shared" si="195"/>
        <v>-2172.24055</v>
      </c>
    </row>
    <row r="752" spans="1:28" ht="30" x14ac:dyDescent="0.25">
      <c r="A752" s="193" t="s">
        <v>279</v>
      </c>
      <c r="B752" s="51" t="s">
        <v>72</v>
      </c>
      <c r="C752" s="51" t="s">
        <v>73</v>
      </c>
      <c r="D752" s="51" t="s">
        <v>219</v>
      </c>
      <c r="E752" s="51" t="s">
        <v>250</v>
      </c>
      <c r="F752" s="52">
        <v>0</v>
      </c>
      <c r="G752" s="53">
        <v>0</v>
      </c>
      <c r="H752" s="52">
        <v>3</v>
      </c>
      <c r="I752" s="53">
        <v>14207.72</v>
      </c>
      <c r="J752" s="121">
        <v>4060531029</v>
      </c>
      <c r="K752" s="52">
        <f t="shared" si="182"/>
        <v>0</v>
      </c>
      <c r="L752" s="52">
        <f t="shared" si="184"/>
        <v>0</v>
      </c>
      <c r="M752" s="52">
        <f t="shared" si="185"/>
        <v>7.5</v>
      </c>
      <c r="N752" s="52">
        <f t="shared" si="183"/>
        <v>0</v>
      </c>
      <c r="O752" s="52">
        <f t="shared" si="186"/>
        <v>7.5</v>
      </c>
      <c r="P752" s="52">
        <f t="shared" si="187"/>
        <v>0</v>
      </c>
      <c r="Q752" s="52">
        <f t="shared" si="188"/>
        <v>0</v>
      </c>
      <c r="R752" s="52">
        <f t="shared" si="189"/>
        <v>0</v>
      </c>
      <c r="S752" s="52" t="str">
        <f t="shared" si="190"/>
        <v xml:space="preserve"> </v>
      </c>
      <c r="T752" s="52">
        <v>0</v>
      </c>
      <c r="U752" s="53">
        <v>0</v>
      </c>
      <c r="V752" s="53">
        <v>4344.4811</v>
      </c>
      <c r="W752" s="176" t="str">
        <f t="shared" si="191"/>
        <v/>
      </c>
      <c r="X752" s="118">
        <f t="shared" si="192"/>
        <v>-13033.443299999999</v>
      </c>
      <c r="Y752" s="194" t="str">
        <f t="shared" si="197"/>
        <v>SIM</v>
      </c>
      <c r="Z752" s="118">
        <f t="shared" si="193"/>
        <v>-13033.443299999999</v>
      </c>
      <c r="AA752" s="118">
        <f t="shared" si="194"/>
        <v>-13033.443299999999</v>
      </c>
      <c r="AB752" s="118">
        <f t="shared" si="195"/>
        <v>-13033.443299999999</v>
      </c>
    </row>
    <row r="753" spans="1:28" ht="30" x14ac:dyDescent="0.25">
      <c r="A753" s="193" t="s">
        <v>279</v>
      </c>
      <c r="B753" s="51" t="s">
        <v>72</v>
      </c>
      <c r="C753" s="51" t="s">
        <v>73</v>
      </c>
      <c r="D753" s="51" t="s">
        <v>219</v>
      </c>
      <c r="E753" s="51" t="s">
        <v>251</v>
      </c>
      <c r="F753" s="52">
        <v>0</v>
      </c>
      <c r="G753" s="53">
        <v>0</v>
      </c>
      <c r="H753" s="52">
        <v>1</v>
      </c>
      <c r="I753" s="53">
        <v>6348.42</v>
      </c>
      <c r="J753" s="121">
        <v>4060531029</v>
      </c>
      <c r="K753" s="52">
        <f t="shared" si="182"/>
        <v>0</v>
      </c>
      <c r="L753" s="52">
        <f t="shared" si="184"/>
        <v>0</v>
      </c>
      <c r="M753" s="52">
        <f t="shared" si="185"/>
        <v>7.5</v>
      </c>
      <c r="N753" s="52">
        <f t="shared" si="183"/>
        <v>0</v>
      </c>
      <c r="O753" s="52">
        <f t="shared" si="186"/>
        <v>7.5</v>
      </c>
      <c r="P753" s="52">
        <f t="shared" si="187"/>
        <v>0</v>
      </c>
      <c r="Q753" s="52">
        <f t="shared" si="188"/>
        <v>0</v>
      </c>
      <c r="R753" s="52">
        <f t="shared" si="189"/>
        <v>0</v>
      </c>
      <c r="S753" s="52" t="str">
        <f t="shared" si="190"/>
        <v xml:space="preserve"> </v>
      </c>
      <c r="T753" s="52">
        <v>0</v>
      </c>
      <c r="U753" s="53">
        <v>0</v>
      </c>
      <c r="V753" s="53">
        <v>5142.8825999999999</v>
      </c>
      <c r="W753" s="176" t="str">
        <f t="shared" si="191"/>
        <v/>
      </c>
      <c r="X753" s="118">
        <f t="shared" si="192"/>
        <v>-5142.8825999999999</v>
      </c>
      <c r="Y753" s="194" t="str">
        <f t="shared" si="197"/>
        <v>SIM</v>
      </c>
      <c r="Z753" s="118">
        <f t="shared" si="193"/>
        <v>-5142.8825999999999</v>
      </c>
      <c r="AA753" s="118">
        <f t="shared" si="194"/>
        <v>-5142.8825999999999</v>
      </c>
      <c r="AB753" s="118">
        <f t="shared" si="195"/>
        <v>-5142.8825999999999</v>
      </c>
    </row>
    <row r="754" spans="1:28" ht="30" x14ac:dyDescent="0.25">
      <c r="A754" s="193" t="s">
        <v>279</v>
      </c>
      <c r="B754" s="51" t="s">
        <v>72</v>
      </c>
      <c r="C754" s="51" t="s">
        <v>73</v>
      </c>
      <c r="D754" s="51" t="s">
        <v>219</v>
      </c>
      <c r="E754" s="51" t="s">
        <v>259</v>
      </c>
      <c r="F754" s="52">
        <v>6.4999999999999991</v>
      </c>
      <c r="G754" s="53">
        <v>27691.198199999999</v>
      </c>
      <c r="H754" s="52">
        <v>0</v>
      </c>
      <c r="I754" s="53">
        <v>0</v>
      </c>
      <c r="J754" s="121">
        <v>4060531029</v>
      </c>
      <c r="K754" s="52">
        <f t="shared" si="182"/>
        <v>0</v>
      </c>
      <c r="L754" s="52">
        <f t="shared" si="184"/>
        <v>0</v>
      </c>
      <c r="M754" s="52">
        <f t="shared" si="185"/>
        <v>7.5</v>
      </c>
      <c r="N754" s="52">
        <f t="shared" si="183"/>
        <v>0</v>
      </c>
      <c r="O754" s="52">
        <f t="shared" si="186"/>
        <v>7.5</v>
      </c>
      <c r="P754" s="52">
        <f t="shared" si="187"/>
        <v>0</v>
      </c>
      <c r="Q754" s="52">
        <f t="shared" si="188"/>
        <v>0</v>
      </c>
      <c r="R754" s="52">
        <f t="shared" si="189"/>
        <v>0</v>
      </c>
      <c r="S754" s="52" t="str">
        <f t="shared" si="190"/>
        <v xml:space="preserve"> </v>
      </c>
      <c r="T754" s="52">
        <v>7.5</v>
      </c>
      <c r="U754" s="53">
        <v>31951.382399999999</v>
      </c>
      <c r="V754" s="53">
        <v>4260.1842999999999</v>
      </c>
      <c r="W754" s="176" t="str">
        <f t="shared" si="191"/>
        <v>NÃO</v>
      </c>
      <c r="X754" s="118">
        <f t="shared" si="192"/>
        <v>27691.197949999994</v>
      </c>
      <c r="Y754" s="194"/>
      <c r="Z754" s="118">
        <f t="shared" si="193"/>
        <v>27691.197949999994</v>
      </c>
      <c r="AA754" s="118">
        <f t="shared" si="194"/>
        <v>27691.197949999994</v>
      </c>
      <c r="AB754" s="118">
        <f t="shared" si="195"/>
        <v>27691.197949999994</v>
      </c>
    </row>
    <row r="755" spans="1:28" x14ac:dyDescent="0.25">
      <c r="A755" s="193" t="s">
        <v>279</v>
      </c>
      <c r="B755" s="51" t="s">
        <v>72</v>
      </c>
      <c r="C755" s="51" t="s">
        <v>73</v>
      </c>
      <c r="D755" s="51" t="s">
        <v>220</v>
      </c>
      <c r="E755" s="51" t="s">
        <v>250</v>
      </c>
      <c r="F755" s="52">
        <v>1.9999999999999998</v>
      </c>
      <c r="G755" s="53">
        <v>8688.9624000000003</v>
      </c>
      <c r="H755" s="52">
        <v>0</v>
      </c>
      <c r="I755" s="53">
        <v>0</v>
      </c>
      <c r="J755" s="121">
        <v>4060531030</v>
      </c>
      <c r="K755" s="52">
        <f t="shared" si="182"/>
        <v>0</v>
      </c>
      <c r="L755" s="52">
        <f t="shared" si="184"/>
        <v>0</v>
      </c>
      <c r="M755" s="52">
        <f t="shared" si="185"/>
        <v>2.5</v>
      </c>
      <c r="N755" s="52">
        <f t="shared" si="183"/>
        <v>0</v>
      </c>
      <c r="O755" s="52">
        <f t="shared" si="186"/>
        <v>2.5</v>
      </c>
      <c r="P755" s="52">
        <f t="shared" si="187"/>
        <v>0</v>
      </c>
      <c r="Q755" s="52">
        <f t="shared" si="188"/>
        <v>0</v>
      </c>
      <c r="R755" s="52">
        <f t="shared" si="189"/>
        <v>0</v>
      </c>
      <c r="S755" s="52" t="str">
        <f t="shared" si="190"/>
        <v xml:space="preserve"> </v>
      </c>
      <c r="T755" s="52">
        <v>2.5</v>
      </c>
      <c r="U755" s="53">
        <v>10861.203</v>
      </c>
      <c r="V755" s="53">
        <v>4344.4811</v>
      </c>
      <c r="W755" s="176" t="str">
        <f t="shared" si="191"/>
        <v>NÃO</v>
      </c>
      <c r="X755" s="118">
        <f t="shared" si="192"/>
        <v>8688.9621999999981</v>
      </c>
      <c r="Y755" s="194"/>
      <c r="Z755" s="118">
        <f t="shared" si="193"/>
        <v>8688.9621999999981</v>
      </c>
      <c r="AA755" s="118">
        <f t="shared" si="194"/>
        <v>8688.9621999999981</v>
      </c>
      <c r="AB755" s="118">
        <f t="shared" si="195"/>
        <v>8688.9621999999981</v>
      </c>
    </row>
    <row r="756" spans="1:28" x14ac:dyDescent="0.25">
      <c r="A756" s="193" t="s">
        <v>279</v>
      </c>
      <c r="B756" s="51" t="s">
        <v>72</v>
      </c>
      <c r="C756" s="51" t="s">
        <v>73</v>
      </c>
      <c r="D756" s="51" t="s">
        <v>221</v>
      </c>
      <c r="E756" s="51" t="s">
        <v>250</v>
      </c>
      <c r="F756" s="52">
        <v>1.5</v>
      </c>
      <c r="G756" s="53">
        <v>6516.7218000000003</v>
      </c>
      <c r="H756" s="52">
        <v>1</v>
      </c>
      <c r="I756" s="53">
        <v>4306.34</v>
      </c>
      <c r="J756" s="121">
        <v>4060531031</v>
      </c>
      <c r="K756" s="52">
        <f t="shared" si="182"/>
        <v>1</v>
      </c>
      <c r="L756" s="52">
        <f t="shared" si="184"/>
        <v>1.9999999999999998</v>
      </c>
      <c r="M756" s="52">
        <f t="shared" si="185"/>
        <v>1.9999999999999998</v>
      </c>
      <c r="N756" s="52">
        <f t="shared" si="183"/>
        <v>1</v>
      </c>
      <c r="O756" s="52">
        <f t="shared" si="186"/>
        <v>1.9999999999999998</v>
      </c>
      <c r="P756" s="52">
        <f t="shared" si="187"/>
        <v>1</v>
      </c>
      <c r="Q756" s="52">
        <f t="shared" si="188"/>
        <v>2</v>
      </c>
      <c r="R756" s="52">
        <f t="shared" si="189"/>
        <v>0</v>
      </c>
      <c r="S756" s="52" t="str">
        <f t="shared" si="190"/>
        <v>não</v>
      </c>
      <c r="T756" s="52">
        <v>1.9999999999999998</v>
      </c>
      <c r="U756" s="53">
        <v>8688.9624000000003</v>
      </c>
      <c r="V756" s="53">
        <v>4344.4811</v>
      </c>
      <c r="W756" s="176" t="str">
        <f t="shared" si="191"/>
        <v>NÃO</v>
      </c>
      <c r="X756" s="118">
        <f t="shared" si="192"/>
        <v>2172.24055</v>
      </c>
      <c r="Y756" s="194" t="str">
        <f>IF(I756&gt;(H756*V756),"SIM","NÃO")</f>
        <v>NÃO</v>
      </c>
      <c r="Z756" s="118">
        <f t="shared" si="193"/>
        <v>2172.24055</v>
      </c>
      <c r="AA756" s="118">
        <f t="shared" si="194"/>
        <v>2172.24055</v>
      </c>
      <c r="AB756" s="118">
        <f t="shared" si="195"/>
        <v>2172.24055</v>
      </c>
    </row>
    <row r="757" spans="1:28" x14ac:dyDescent="0.25">
      <c r="A757" s="193" t="s">
        <v>279</v>
      </c>
      <c r="B757" s="51" t="s">
        <v>72</v>
      </c>
      <c r="C757" s="51" t="s">
        <v>73</v>
      </c>
      <c r="D757" s="51" t="s">
        <v>222</v>
      </c>
      <c r="E757" s="51" t="s">
        <v>250</v>
      </c>
      <c r="F757" s="52">
        <v>3</v>
      </c>
      <c r="G757" s="53">
        <v>13033.442999999999</v>
      </c>
      <c r="H757" s="52">
        <v>6</v>
      </c>
      <c r="I757" s="53">
        <v>31389.27</v>
      </c>
      <c r="J757" s="121">
        <v>4060531032</v>
      </c>
      <c r="K757" s="52">
        <f t="shared" si="182"/>
        <v>6</v>
      </c>
      <c r="L757" s="52">
        <f t="shared" si="184"/>
        <v>3.5000000000000004</v>
      </c>
      <c r="M757" s="52">
        <f t="shared" si="185"/>
        <v>3.5000000000000004</v>
      </c>
      <c r="N757" s="52">
        <f t="shared" si="183"/>
        <v>6</v>
      </c>
      <c r="O757" s="52">
        <f t="shared" si="186"/>
        <v>3.5000000000000004</v>
      </c>
      <c r="P757" s="52">
        <f t="shared" si="187"/>
        <v>6</v>
      </c>
      <c r="Q757" s="52">
        <f t="shared" si="188"/>
        <v>4</v>
      </c>
      <c r="R757" s="52">
        <f t="shared" si="189"/>
        <v>0</v>
      </c>
      <c r="S757" s="52" t="str">
        <f t="shared" si="190"/>
        <v>não</v>
      </c>
      <c r="T757" s="52">
        <v>3.5000000000000004</v>
      </c>
      <c r="U757" s="53">
        <v>15205.6836</v>
      </c>
      <c r="V757" s="53">
        <v>4344.4811</v>
      </c>
      <c r="W757" s="176" t="str">
        <f t="shared" si="191"/>
        <v>SIM</v>
      </c>
      <c r="X757" s="118">
        <f t="shared" si="192"/>
        <v>-4344.4811</v>
      </c>
      <c r="Y757" s="194" t="str">
        <f>IF(I757&gt;(H757*V757),"SIM","NÃO")</f>
        <v>SIM</v>
      </c>
      <c r="Z757" s="118">
        <f t="shared" si="193"/>
        <v>-4344.4811</v>
      </c>
      <c r="AA757" s="118">
        <f t="shared" si="194"/>
        <v>-13033.443299999999</v>
      </c>
      <c r="AB757" s="118">
        <f t="shared" si="195"/>
        <v>-13033.443299999999</v>
      </c>
    </row>
    <row r="758" spans="1:28" ht="30" x14ac:dyDescent="0.25">
      <c r="A758" s="193" t="s">
        <v>279</v>
      </c>
      <c r="B758" s="51" t="s">
        <v>72</v>
      </c>
      <c r="C758" s="51" t="s">
        <v>73</v>
      </c>
      <c r="D758" s="51" t="s">
        <v>223</v>
      </c>
      <c r="E758" s="51" t="s">
        <v>250</v>
      </c>
      <c r="F758" s="52">
        <v>3</v>
      </c>
      <c r="G758" s="53">
        <v>13033.442999999999</v>
      </c>
      <c r="H758" s="52">
        <v>1</v>
      </c>
      <c r="I758" s="53">
        <v>4950.6899999999996</v>
      </c>
      <c r="J758" s="121">
        <v>4060531033</v>
      </c>
      <c r="K758" s="52">
        <f t="shared" si="182"/>
        <v>1</v>
      </c>
      <c r="L758" s="52">
        <f t="shared" si="184"/>
        <v>3.5000000000000004</v>
      </c>
      <c r="M758" s="52">
        <f t="shared" si="185"/>
        <v>3.5000000000000004</v>
      </c>
      <c r="N758" s="52">
        <f t="shared" si="183"/>
        <v>1</v>
      </c>
      <c r="O758" s="52">
        <f t="shared" si="186"/>
        <v>3.5000000000000004</v>
      </c>
      <c r="P758" s="52">
        <f t="shared" si="187"/>
        <v>1</v>
      </c>
      <c r="Q758" s="52">
        <f t="shared" si="188"/>
        <v>4</v>
      </c>
      <c r="R758" s="52">
        <f t="shared" si="189"/>
        <v>0</v>
      </c>
      <c r="S758" s="52" t="str">
        <f t="shared" si="190"/>
        <v>não</v>
      </c>
      <c r="T758" s="52">
        <v>3.5000000000000004</v>
      </c>
      <c r="U758" s="53">
        <v>15205.6836</v>
      </c>
      <c r="V758" s="53">
        <v>4344.4811</v>
      </c>
      <c r="W758" s="176" t="str">
        <f t="shared" si="191"/>
        <v>NÃO</v>
      </c>
      <c r="X758" s="118">
        <f t="shared" si="192"/>
        <v>8688.9621999999999</v>
      </c>
      <c r="Y758" s="194" t="str">
        <f>IF(I758&gt;(H758*V758),"SIM","NÃO")</f>
        <v>SIM</v>
      </c>
      <c r="Z758" s="118">
        <f t="shared" si="193"/>
        <v>8688.9621999999999</v>
      </c>
      <c r="AA758" s="118">
        <f t="shared" si="194"/>
        <v>8688.9621999999999</v>
      </c>
      <c r="AB758" s="118">
        <f t="shared" si="195"/>
        <v>8688.9621999999999</v>
      </c>
    </row>
    <row r="759" spans="1:28" x14ac:dyDescent="0.25">
      <c r="A759" s="193" t="s">
        <v>279</v>
      </c>
      <c r="B759" s="51" t="s">
        <v>81</v>
      </c>
      <c r="C759" s="51" t="s">
        <v>55</v>
      </c>
      <c r="D759" s="51" t="s">
        <v>192</v>
      </c>
      <c r="E759" s="51" t="s">
        <v>250</v>
      </c>
      <c r="F759" s="52">
        <v>0.99999999999999989</v>
      </c>
      <c r="G759" s="53">
        <v>4344.4812000000002</v>
      </c>
      <c r="H759" s="52">
        <v>1</v>
      </c>
      <c r="I759" s="53">
        <v>4314.34</v>
      </c>
      <c r="J759" s="121">
        <v>4060531034</v>
      </c>
      <c r="K759" s="52">
        <f t="shared" si="182"/>
        <v>1</v>
      </c>
      <c r="L759" s="52">
        <f t="shared" si="184"/>
        <v>0.99999999999999989</v>
      </c>
      <c r="M759" s="52">
        <f t="shared" si="185"/>
        <v>3.5</v>
      </c>
      <c r="N759" s="52">
        <f t="shared" si="183"/>
        <v>1</v>
      </c>
      <c r="O759" s="52">
        <f t="shared" si="186"/>
        <v>3.5</v>
      </c>
      <c r="P759" s="52">
        <f t="shared" si="187"/>
        <v>1</v>
      </c>
      <c r="Q759" s="52">
        <f t="shared" si="188"/>
        <v>4</v>
      </c>
      <c r="R759" s="52">
        <f t="shared" si="189"/>
        <v>0</v>
      </c>
      <c r="S759" s="52" t="str">
        <f t="shared" si="190"/>
        <v>não</v>
      </c>
      <c r="T759" s="52">
        <v>0.99999999999999989</v>
      </c>
      <c r="U759" s="53">
        <v>4344.4812000000002</v>
      </c>
      <c r="V759" s="53">
        <v>4344.4811</v>
      </c>
      <c r="W759" s="176" t="str">
        <f t="shared" si="191"/>
        <v>NÃO</v>
      </c>
      <c r="X759" s="118">
        <f t="shared" si="192"/>
        <v>-4.8233429472688271E-13</v>
      </c>
      <c r="Y759" s="194" t="str">
        <f>IF(I759&gt;(H759*V759),"SIM","NÃO")</f>
        <v>NÃO</v>
      </c>
      <c r="Z759" s="118">
        <f t="shared" si="193"/>
        <v>-4.789879604061298E-13</v>
      </c>
      <c r="AA759" s="118">
        <f t="shared" si="194"/>
        <v>-4.8233429472688271E-13</v>
      </c>
      <c r="AB759" s="118">
        <f t="shared" si="195"/>
        <v>-4.789879604061298E-13</v>
      </c>
    </row>
    <row r="760" spans="1:28" x14ac:dyDescent="0.25">
      <c r="A760" s="193" t="s">
        <v>279</v>
      </c>
      <c r="B760" s="51" t="s">
        <v>81</v>
      </c>
      <c r="C760" s="51" t="s">
        <v>55</v>
      </c>
      <c r="D760" s="51" t="s">
        <v>192</v>
      </c>
      <c r="E760" s="51" t="s">
        <v>253</v>
      </c>
      <c r="F760" s="52">
        <v>1.9999999999999998</v>
      </c>
      <c r="G760" s="53">
        <v>9670.9056</v>
      </c>
      <c r="H760" s="52">
        <v>0</v>
      </c>
      <c r="I760" s="53">
        <v>0</v>
      </c>
      <c r="J760" s="121">
        <v>4060531034</v>
      </c>
      <c r="K760" s="52">
        <f t="shared" si="182"/>
        <v>0</v>
      </c>
      <c r="L760" s="52">
        <f t="shared" si="184"/>
        <v>0</v>
      </c>
      <c r="M760" s="52">
        <f t="shared" si="185"/>
        <v>3.5</v>
      </c>
      <c r="N760" s="52">
        <f t="shared" si="183"/>
        <v>1</v>
      </c>
      <c r="O760" s="52">
        <f t="shared" si="186"/>
        <v>-0.5</v>
      </c>
      <c r="P760" s="52">
        <f t="shared" si="187"/>
        <v>0</v>
      </c>
      <c r="Q760" s="52">
        <f t="shared" si="188"/>
        <v>0</v>
      </c>
      <c r="R760" s="52">
        <f t="shared" si="189"/>
        <v>0</v>
      </c>
      <c r="S760" s="52" t="str">
        <f t="shared" si="190"/>
        <v xml:space="preserve"> </v>
      </c>
      <c r="T760" s="52">
        <v>2.5</v>
      </c>
      <c r="U760" s="53">
        <v>12088.632</v>
      </c>
      <c r="V760" s="53">
        <v>4835.4526999999998</v>
      </c>
      <c r="W760" s="176" t="str">
        <f t="shared" si="191"/>
        <v>NÃO</v>
      </c>
      <c r="X760" s="118">
        <f t="shared" si="192"/>
        <v>9670.9053999999978</v>
      </c>
      <c r="Y760" s="194"/>
      <c r="Z760" s="118">
        <f t="shared" si="193"/>
        <v>9670.9053999999978</v>
      </c>
      <c r="AA760" s="118">
        <f t="shared" si="194"/>
        <v>9670.9053999999978</v>
      </c>
      <c r="AB760" s="118">
        <f t="shared" si="195"/>
        <v>9670.9053999999978</v>
      </c>
    </row>
    <row r="761" spans="1:28" ht="30" x14ac:dyDescent="0.25">
      <c r="A761" s="193" t="s">
        <v>279</v>
      </c>
      <c r="B761" s="51" t="s">
        <v>81</v>
      </c>
      <c r="C761" s="51" t="s">
        <v>55</v>
      </c>
      <c r="D761" s="51" t="s">
        <v>193</v>
      </c>
      <c r="E761" s="51" t="s">
        <v>250</v>
      </c>
      <c r="F761" s="52">
        <v>0.99999999999999989</v>
      </c>
      <c r="G761" s="53">
        <v>4344.4812000000002</v>
      </c>
      <c r="H761" s="52">
        <v>2</v>
      </c>
      <c r="I761" s="53">
        <v>9146.31</v>
      </c>
      <c r="J761" s="121">
        <v>4060531035</v>
      </c>
      <c r="K761" s="52">
        <f t="shared" si="182"/>
        <v>2</v>
      </c>
      <c r="L761" s="52">
        <f t="shared" si="184"/>
        <v>1.5</v>
      </c>
      <c r="M761" s="52">
        <f t="shared" si="185"/>
        <v>4</v>
      </c>
      <c r="N761" s="52">
        <f t="shared" si="183"/>
        <v>3</v>
      </c>
      <c r="O761" s="52">
        <f t="shared" si="186"/>
        <v>4</v>
      </c>
      <c r="P761" s="52">
        <f t="shared" si="187"/>
        <v>3</v>
      </c>
      <c r="Q761" s="52">
        <f t="shared" si="188"/>
        <v>3</v>
      </c>
      <c r="R761" s="52">
        <f t="shared" si="189"/>
        <v>0</v>
      </c>
      <c r="S761" s="52" t="str">
        <f t="shared" si="190"/>
        <v>não</v>
      </c>
      <c r="T761" s="52">
        <v>1.5</v>
      </c>
      <c r="U761" s="53">
        <v>6516.7218000000003</v>
      </c>
      <c r="V761" s="53">
        <v>4344.4811</v>
      </c>
      <c r="W761" s="176" t="str">
        <f t="shared" si="191"/>
        <v>NÃO</v>
      </c>
      <c r="X761" s="118">
        <f t="shared" si="192"/>
        <v>-4344.4811</v>
      </c>
      <c r="Y761" s="194" t="str">
        <f>IF(I761&gt;(H761*V761),"SIM","NÃO")</f>
        <v>SIM</v>
      </c>
      <c r="Z761" s="118">
        <f t="shared" si="193"/>
        <v>-4344.4811</v>
      </c>
      <c r="AA761" s="118">
        <f t="shared" si="194"/>
        <v>-4344.4811</v>
      </c>
      <c r="AB761" s="118">
        <f t="shared" si="195"/>
        <v>-4344.4811</v>
      </c>
    </row>
    <row r="762" spans="1:28" ht="30" x14ac:dyDescent="0.25">
      <c r="A762" s="193" t="s">
        <v>279</v>
      </c>
      <c r="B762" s="51" t="s">
        <v>81</v>
      </c>
      <c r="C762" s="51" t="s">
        <v>55</v>
      </c>
      <c r="D762" s="51" t="s">
        <v>193</v>
      </c>
      <c r="E762" s="51" t="s">
        <v>253</v>
      </c>
      <c r="F762" s="52">
        <v>1.9999999999999998</v>
      </c>
      <c r="G762" s="53">
        <v>9670.9056</v>
      </c>
      <c r="H762" s="52">
        <v>1</v>
      </c>
      <c r="I762" s="53">
        <v>4087.99</v>
      </c>
      <c r="J762" s="121">
        <v>4060531035</v>
      </c>
      <c r="K762" s="52">
        <f t="shared" si="182"/>
        <v>1</v>
      </c>
      <c r="L762" s="52">
        <f t="shared" si="184"/>
        <v>2.5</v>
      </c>
      <c r="M762" s="52">
        <f t="shared" si="185"/>
        <v>4</v>
      </c>
      <c r="N762" s="52">
        <f t="shared" si="183"/>
        <v>3</v>
      </c>
      <c r="O762" s="52">
        <f t="shared" si="186"/>
        <v>1</v>
      </c>
      <c r="P762" s="52">
        <f t="shared" si="187"/>
        <v>1</v>
      </c>
      <c r="Q762" s="52">
        <f t="shared" si="188"/>
        <v>1</v>
      </c>
      <c r="R762" s="52">
        <f t="shared" si="189"/>
        <v>0</v>
      </c>
      <c r="S762" s="52" t="str">
        <f t="shared" si="190"/>
        <v>sim</v>
      </c>
      <c r="T762" s="52">
        <v>2.5</v>
      </c>
      <c r="U762" s="53">
        <v>12088.632</v>
      </c>
      <c r="V762" s="53">
        <v>4835.4526999999998</v>
      </c>
      <c r="W762" s="176" t="str">
        <f t="shared" si="191"/>
        <v>NÃO</v>
      </c>
      <c r="X762" s="118">
        <f t="shared" si="192"/>
        <v>4835.4526999999989</v>
      </c>
      <c r="Y762" s="194" t="str">
        <f>IF(I762&gt;(H762*V762),"SIM","NÃO")</f>
        <v>NÃO</v>
      </c>
      <c r="Z762" s="118">
        <f t="shared" si="193"/>
        <v>4835.4526999999989</v>
      </c>
      <c r="AA762" s="118">
        <f t="shared" si="194"/>
        <v>4835.4526999999989</v>
      </c>
      <c r="AB762" s="118">
        <f t="shared" si="195"/>
        <v>4835.4526999999989</v>
      </c>
    </row>
    <row r="763" spans="1:28" x14ac:dyDescent="0.25">
      <c r="A763" s="193" t="s">
        <v>279</v>
      </c>
      <c r="B763" s="51" t="s">
        <v>81</v>
      </c>
      <c r="C763" s="51" t="s">
        <v>82</v>
      </c>
      <c r="D763" s="51" t="s">
        <v>188</v>
      </c>
      <c r="E763" s="51" t="s">
        <v>250</v>
      </c>
      <c r="F763" s="52">
        <v>6</v>
      </c>
      <c r="G763" s="53">
        <v>26066.886600000002</v>
      </c>
      <c r="H763" s="52">
        <v>1</v>
      </c>
      <c r="I763" s="53">
        <v>4263.63</v>
      </c>
      <c r="J763" s="121">
        <v>4060531036</v>
      </c>
      <c r="K763" s="52">
        <f t="shared" si="182"/>
        <v>1</v>
      </c>
      <c r="L763" s="52">
        <f t="shared" si="184"/>
        <v>7.0000000000000009</v>
      </c>
      <c r="M763" s="52">
        <f t="shared" si="185"/>
        <v>7.0000000000000009</v>
      </c>
      <c r="N763" s="52">
        <f t="shared" si="183"/>
        <v>1</v>
      </c>
      <c r="O763" s="52">
        <f t="shared" si="186"/>
        <v>7.0000000000000009</v>
      </c>
      <c r="P763" s="52">
        <f t="shared" si="187"/>
        <v>1</v>
      </c>
      <c r="Q763" s="52">
        <f t="shared" si="188"/>
        <v>7</v>
      </c>
      <c r="R763" s="52">
        <f t="shared" si="189"/>
        <v>0</v>
      </c>
      <c r="S763" s="52" t="str">
        <f t="shared" si="190"/>
        <v>não</v>
      </c>
      <c r="T763" s="52">
        <v>7.0000000000000009</v>
      </c>
      <c r="U763" s="53">
        <v>30411.3678</v>
      </c>
      <c r="V763" s="53">
        <v>4344.4811</v>
      </c>
      <c r="W763" s="176" t="str">
        <f t="shared" si="191"/>
        <v>NÃO</v>
      </c>
      <c r="X763" s="118">
        <f t="shared" si="192"/>
        <v>21722.405500000001</v>
      </c>
      <c r="Y763" s="194" t="str">
        <f>IF(I763&gt;(H763*V763),"SIM","NÃO")</f>
        <v>NÃO</v>
      </c>
      <c r="Z763" s="118">
        <f t="shared" si="193"/>
        <v>21722.405500000001</v>
      </c>
      <c r="AA763" s="118">
        <f t="shared" si="194"/>
        <v>21722.405500000001</v>
      </c>
      <c r="AB763" s="118">
        <f t="shared" si="195"/>
        <v>21722.405500000001</v>
      </c>
    </row>
    <row r="764" spans="1:28" x14ac:dyDescent="0.25">
      <c r="A764" s="193" t="s">
        <v>279</v>
      </c>
      <c r="B764" s="51" t="s">
        <v>81</v>
      </c>
      <c r="C764" s="51" t="s">
        <v>55</v>
      </c>
      <c r="D764" s="51" t="s">
        <v>194</v>
      </c>
      <c r="E764" s="51" t="s">
        <v>250</v>
      </c>
      <c r="F764" s="52">
        <v>1.9999999999999998</v>
      </c>
      <c r="G764" s="53">
        <v>8688.9624000000003</v>
      </c>
      <c r="H764" s="52">
        <v>0</v>
      </c>
      <c r="I764" s="53">
        <v>0</v>
      </c>
      <c r="J764" s="121">
        <v>4060531037</v>
      </c>
      <c r="K764" s="52">
        <f t="shared" si="182"/>
        <v>0</v>
      </c>
      <c r="L764" s="52">
        <f t="shared" si="184"/>
        <v>0</v>
      </c>
      <c r="M764" s="52">
        <f t="shared" si="185"/>
        <v>6.5</v>
      </c>
      <c r="N764" s="52">
        <f t="shared" si="183"/>
        <v>0</v>
      </c>
      <c r="O764" s="52">
        <f t="shared" si="186"/>
        <v>6.5</v>
      </c>
      <c r="P764" s="52">
        <f t="shared" si="187"/>
        <v>0</v>
      </c>
      <c r="Q764" s="52">
        <f t="shared" si="188"/>
        <v>0</v>
      </c>
      <c r="R764" s="52">
        <f t="shared" si="189"/>
        <v>0</v>
      </c>
      <c r="S764" s="52" t="str">
        <f t="shared" si="190"/>
        <v xml:space="preserve"> </v>
      </c>
      <c r="T764" s="52">
        <v>2.5</v>
      </c>
      <c r="U764" s="53">
        <v>10861.203</v>
      </c>
      <c r="V764" s="53">
        <v>4344.4811</v>
      </c>
      <c r="W764" s="176" t="str">
        <f t="shared" si="191"/>
        <v>NÃO</v>
      </c>
      <c r="X764" s="118">
        <f t="shared" si="192"/>
        <v>8688.9621999999981</v>
      </c>
      <c r="Y764" s="194"/>
      <c r="Z764" s="118">
        <f t="shared" si="193"/>
        <v>8688.9621999999981</v>
      </c>
      <c r="AA764" s="118">
        <f t="shared" si="194"/>
        <v>8688.9621999999981</v>
      </c>
      <c r="AB764" s="118">
        <f t="shared" si="195"/>
        <v>8688.9621999999981</v>
      </c>
    </row>
    <row r="765" spans="1:28" x14ac:dyDescent="0.25">
      <c r="A765" s="193" t="s">
        <v>279</v>
      </c>
      <c r="B765" s="51" t="s">
        <v>81</v>
      </c>
      <c r="C765" s="51" t="s">
        <v>55</v>
      </c>
      <c r="D765" s="51" t="s">
        <v>194</v>
      </c>
      <c r="E765" s="51" t="s">
        <v>253</v>
      </c>
      <c r="F765" s="52">
        <v>3.5000000000000004</v>
      </c>
      <c r="G765" s="53">
        <v>16924.084200000001</v>
      </c>
      <c r="H765" s="52">
        <v>0</v>
      </c>
      <c r="I765" s="53">
        <v>0</v>
      </c>
      <c r="J765" s="121">
        <v>4060531037</v>
      </c>
      <c r="K765" s="52">
        <f t="shared" si="182"/>
        <v>0</v>
      </c>
      <c r="L765" s="52">
        <f t="shared" si="184"/>
        <v>0</v>
      </c>
      <c r="M765" s="52">
        <f t="shared" si="185"/>
        <v>6.5</v>
      </c>
      <c r="N765" s="52">
        <f t="shared" si="183"/>
        <v>0</v>
      </c>
      <c r="O765" s="52">
        <f t="shared" si="186"/>
        <v>6.5</v>
      </c>
      <c r="P765" s="52">
        <f t="shared" si="187"/>
        <v>0</v>
      </c>
      <c r="Q765" s="52">
        <f t="shared" si="188"/>
        <v>0</v>
      </c>
      <c r="R765" s="52">
        <f t="shared" si="189"/>
        <v>0</v>
      </c>
      <c r="S765" s="52" t="str">
        <f t="shared" si="190"/>
        <v xml:space="preserve"> </v>
      </c>
      <c r="T765" s="52">
        <v>3.9999999999999996</v>
      </c>
      <c r="U765" s="53">
        <v>19341.810600000001</v>
      </c>
      <c r="V765" s="53">
        <v>4835.4526999999998</v>
      </c>
      <c r="W765" s="176" t="str">
        <f t="shared" si="191"/>
        <v>NÃO</v>
      </c>
      <c r="X765" s="118">
        <f t="shared" si="192"/>
        <v>16924.084450000002</v>
      </c>
      <c r="Y765" s="194"/>
      <c r="Z765" s="118">
        <f t="shared" si="193"/>
        <v>16924.084450000002</v>
      </c>
      <c r="AA765" s="118">
        <f t="shared" si="194"/>
        <v>16924.084450000002</v>
      </c>
      <c r="AB765" s="118">
        <f t="shared" si="195"/>
        <v>16924.084450000002</v>
      </c>
    </row>
    <row r="766" spans="1:28" x14ac:dyDescent="0.25">
      <c r="A766" s="193" t="s">
        <v>279</v>
      </c>
      <c r="B766" s="51" t="s">
        <v>81</v>
      </c>
      <c r="C766" s="51" t="s">
        <v>82</v>
      </c>
      <c r="D766" s="51" t="s">
        <v>189</v>
      </c>
      <c r="E766" s="51" t="s">
        <v>250</v>
      </c>
      <c r="F766" s="52">
        <v>0.99999999999999989</v>
      </c>
      <c r="G766" s="53">
        <v>4344.4812000000002</v>
      </c>
      <c r="H766" s="52">
        <v>0</v>
      </c>
      <c r="I766" s="53">
        <v>0</v>
      </c>
      <c r="J766" s="121">
        <v>4060531038</v>
      </c>
      <c r="K766" s="52">
        <f t="shared" si="182"/>
        <v>0</v>
      </c>
      <c r="L766" s="52">
        <f t="shared" si="184"/>
        <v>0</v>
      </c>
      <c r="M766" s="52">
        <f t="shared" si="185"/>
        <v>0.99999999999999989</v>
      </c>
      <c r="N766" s="52">
        <f t="shared" si="183"/>
        <v>0</v>
      </c>
      <c r="O766" s="52">
        <f t="shared" si="186"/>
        <v>0.99999999999999989</v>
      </c>
      <c r="P766" s="52">
        <f t="shared" si="187"/>
        <v>0</v>
      </c>
      <c r="Q766" s="52">
        <f t="shared" si="188"/>
        <v>0</v>
      </c>
      <c r="R766" s="52">
        <f t="shared" si="189"/>
        <v>0</v>
      </c>
      <c r="S766" s="52" t="str">
        <f t="shared" si="190"/>
        <v xml:space="preserve"> </v>
      </c>
      <c r="T766" s="52">
        <v>0.99999999999999989</v>
      </c>
      <c r="U766" s="53">
        <v>4344.4812000000002</v>
      </c>
      <c r="V766" s="53">
        <v>4344.4811</v>
      </c>
      <c r="W766" s="176" t="str">
        <f t="shared" si="191"/>
        <v>NÃO</v>
      </c>
      <c r="X766" s="118">
        <f t="shared" si="192"/>
        <v>4344.4810999999991</v>
      </c>
      <c r="Y766" s="194"/>
      <c r="Z766" s="118">
        <f t="shared" si="193"/>
        <v>4344.4810999999991</v>
      </c>
      <c r="AA766" s="118">
        <f t="shared" si="194"/>
        <v>4344.4810999999991</v>
      </c>
      <c r="AB766" s="118">
        <f t="shared" si="195"/>
        <v>4344.4810999999991</v>
      </c>
    </row>
    <row r="767" spans="1:28" ht="30" x14ac:dyDescent="0.25">
      <c r="A767" s="193" t="s">
        <v>279</v>
      </c>
      <c r="B767" s="51" t="s">
        <v>81</v>
      </c>
      <c r="C767" s="51" t="s">
        <v>82</v>
      </c>
      <c r="D767" s="51" t="s">
        <v>190</v>
      </c>
      <c r="E767" s="51" t="s">
        <v>250</v>
      </c>
      <c r="F767" s="52">
        <v>1.5</v>
      </c>
      <c r="G767" s="53">
        <v>6516.7218000000003</v>
      </c>
      <c r="H767" s="52">
        <v>2</v>
      </c>
      <c r="I767" s="53">
        <v>8612.68</v>
      </c>
      <c r="J767" s="121">
        <v>4060531039</v>
      </c>
      <c r="K767" s="52">
        <f t="shared" si="182"/>
        <v>2</v>
      </c>
      <c r="L767" s="52">
        <f t="shared" si="184"/>
        <v>1.9999999999999998</v>
      </c>
      <c r="M767" s="52">
        <f t="shared" si="185"/>
        <v>1.9999999999999998</v>
      </c>
      <c r="N767" s="52">
        <f t="shared" si="183"/>
        <v>2</v>
      </c>
      <c r="O767" s="52">
        <f t="shared" si="186"/>
        <v>1.9999999999999998</v>
      </c>
      <c r="P767" s="52">
        <f t="shared" si="187"/>
        <v>2</v>
      </c>
      <c r="Q767" s="52">
        <f t="shared" si="188"/>
        <v>2</v>
      </c>
      <c r="R767" s="52">
        <f t="shared" si="189"/>
        <v>0</v>
      </c>
      <c r="S767" s="52" t="str">
        <f t="shared" si="190"/>
        <v>não</v>
      </c>
      <c r="T767" s="52">
        <v>1.9999999999999998</v>
      </c>
      <c r="U767" s="53">
        <v>8688.9624000000003</v>
      </c>
      <c r="V767" s="53">
        <v>4344.4811</v>
      </c>
      <c r="W767" s="176" t="str">
        <f t="shared" si="191"/>
        <v>NÃO</v>
      </c>
      <c r="X767" s="118">
        <f t="shared" si="192"/>
        <v>-2172.24055</v>
      </c>
      <c r="Y767" s="194" t="str">
        <f>IF(I767&gt;(H767*V767),"SIM","NÃO")</f>
        <v>NÃO</v>
      </c>
      <c r="Z767" s="118">
        <f t="shared" si="193"/>
        <v>-2153.17</v>
      </c>
      <c r="AA767" s="118">
        <f t="shared" si="194"/>
        <v>-2172.24055</v>
      </c>
      <c r="AB767" s="118">
        <f t="shared" si="195"/>
        <v>-2153.17</v>
      </c>
    </row>
    <row r="768" spans="1:28" x14ac:dyDescent="0.25">
      <c r="A768" s="193" t="s">
        <v>279</v>
      </c>
      <c r="B768" s="51" t="s">
        <v>81</v>
      </c>
      <c r="C768" s="51" t="s">
        <v>82</v>
      </c>
      <c r="D768" s="51" t="s">
        <v>191</v>
      </c>
      <c r="E768" s="51" t="s">
        <v>253</v>
      </c>
      <c r="F768" s="52">
        <v>1.5</v>
      </c>
      <c r="G768" s="53">
        <v>7253.1791999999996</v>
      </c>
      <c r="H768" s="52">
        <v>0</v>
      </c>
      <c r="I768" s="53">
        <v>0</v>
      </c>
      <c r="J768" s="121">
        <v>4060531040</v>
      </c>
      <c r="K768" s="52">
        <f t="shared" si="182"/>
        <v>0</v>
      </c>
      <c r="L768" s="52">
        <f t="shared" si="184"/>
        <v>0</v>
      </c>
      <c r="M768" s="52">
        <f t="shared" si="185"/>
        <v>1.5</v>
      </c>
      <c r="N768" s="52">
        <f t="shared" si="183"/>
        <v>0</v>
      </c>
      <c r="O768" s="52">
        <f t="shared" si="186"/>
        <v>1.5</v>
      </c>
      <c r="P768" s="52">
        <f t="shared" si="187"/>
        <v>0</v>
      </c>
      <c r="Q768" s="52">
        <f t="shared" si="188"/>
        <v>0</v>
      </c>
      <c r="R768" s="52">
        <f t="shared" si="189"/>
        <v>0</v>
      </c>
      <c r="S768" s="52" t="str">
        <f t="shared" si="190"/>
        <v xml:space="preserve"> </v>
      </c>
      <c r="T768" s="52">
        <v>1.5</v>
      </c>
      <c r="U768" s="53">
        <v>7253.1791999999996</v>
      </c>
      <c r="V768" s="53">
        <v>4835.4526999999998</v>
      </c>
      <c r="W768" s="176" t="str">
        <f t="shared" si="191"/>
        <v>NÃO</v>
      </c>
      <c r="X768" s="118">
        <f t="shared" si="192"/>
        <v>7253.1790499999997</v>
      </c>
      <c r="Y768" s="194"/>
      <c r="Z768" s="118">
        <f t="shared" si="193"/>
        <v>7253.1790499999997</v>
      </c>
      <c r="AA768" s="118">
        <f t="shared" si="194"/>
        <v>7253.1790499999997</v>
      </c>
      <c r="AB768" s="118">
        <f t="shared" si="195"/>
        <v>7253.1790499999997</v>
      </c>
    </row>
    <row r="769" spans="1:28" x14ac:dyDescent="0.25">
      <c r="A769" s="193" t="s">
        <v>279</v>
      </c>
      <c r="B769" s="51" t="s">
        <v>93</v>
      </c>
      <c r="C769" s="51" t="s">
        <v>76</v>
      </c>
      <c r="D769" s="51" t="s">
        <v>227</v>
      </c>
      <c r="E769" s="51" t="s">
        <v>251</v>
      </c>
      <c r="F769" s="52">
        <v>0.99999999999999989</v>
      </c>
      <c r="G769" s="53">
        <v>5142.8825999999999</v>
      </c>
      <c r="H769" s="52">
        <v>1</v>
      </c>
      <c r="I769" s="53">
        <v>6942.37</v>
      </c>
      <c r="J769" s="121">
        <v>4060531041</v>
      </c>
      <c r="K769" s="52">
        <f t="shared" si="182"/>
        <v>1</v>
      </c>
      <c r="L769" s="52">
        <f t="shared" si="184"/>
        <v>0.99999999999999989</v>
      </c>
      <c r="M769" s="52">
        <f t="shared" si="185"/>
        <v>0.99999999999999989</v>
      </c>
      <c r="N769" s="52">
        <f t="shared" si="183"/>
        <v>1</v>
      </c>
      <c r="O769" s="52">
        <f t="shared" si="186"/>
        <v>0.99999999999999989</v>
      </c>
      <c r="P769" s="52">
        <f t="shared" si="187"/>
        <v>1</v>
      </c>
      <c r="Q769" s="52">
        <f t="shared" si="188"/>
        <v>1</v>
      </c>
      <c r="R769" s="52">
        <f t="shared" si="189"/>
        <v>0</v>
      </c>
      <c r="S769" s="52" t="str">
        <f t="shared" si="190"/>
        <v>não</v>
      </c>
      <c r="T769" s="52">
        <v>0.99999999999999989</v>
      </c>
      <c r="U769" s="53">
        <v>5142.8825999999999</v>
      </c>
      <c r="V769" s="53">
        <v>5142.8825999999999</v>
      </c>
      <c r="W769" s="176" t="str">
        <f t="shared" si="191"/>
        <v>NÃO</v>
      </c>
      <c r="X769" s="118">
        <f t="shared" si="192"/>
        <v>-5.709746675464089E-13</v>
      </c>
      <c r="Y769" s="194" t="str">
        <f>IF(I769&gt;(H769*V769),"SIM","NÃO")</f>
        <v>SIM</v>
      </c>
      <c r="Z769" s="118">
        <f t="shared" si="193"/>
        <v>-5.709746675464089E-13</v>
      </c>
      <c r="AA769" s="118">
        <f t="shared" si="194"/>
        <v>-5.709746675464089E-13</v>
      </c>
      <c r="AB769" s="118">
        <f t="shared" si="195"/>
        <v>-5.709746675464089E-13</v>
      </c>
    </row>
    <row r="770" spans="1:28" x14ac:dyDescent="0.25">
      <c r="A770" s="193" t="s">
        <v>279</v>
      </c>
      <c r="B770" s="51" t="s">
        <v>93</v>
      </c>
      <c r="C770" s="51" t="s">
        <v>76</v>
      </c>
      <c r="D770" s="51" t="s">
        <v>228</v>
      </c>
      <c r="E770" s="51" t="s">
        <v>251</v>
      </c>
      <c r="F770" s="52">
        <v>1.9999999999999998</v>
      </c>
      <c r="G770" s="53">
        <v>10285.7652</v>
      </c>
      <c r="H770" s="52">
        <v>1</v>
      </c>
      <c r="I770" s="53">
        <v>5382.91</v>
      </c>
      <c r="J770" s="121">
        <v>4060531042</v>
      </c>
      <c r="K770" s="52">
        <f t="shared" ref="K770:K814" si="198">IF(F770=0,0,H770)</f>
        <v>1</v>
      </c>
      <c r="L770" s="52">
        <f t="shared" si="184"/>
        <v>1.9999999999999998</v>
      </c>
      <c r="M770" s="52">
        <f t="shared" si="185"/>
        <v>1.9999999999999998</v>
      </c>
      <c r="N770" s="52">
        <f t="shared" ref="N770:N814" si="199">SUMIF($J$2:$J$814,J770,$K$2:$K$815)</f>
        <v>1</v>
      </c>
      <c r="O770" s="52">
        <f t="shared" si="186"/>
        <v>1.9999999999999998</v>
      </c>
      <c r="P770" s="52">
        <f t="shared" si="187"/>
        <v>1</v>
      </c>
      <c r="Q770" s="52">
        <f t="shared" si="188"/>
        <v>2</v>
      </c>
      <c r="R770" s="52">
        <f t="shared" si="189"/>
        <v>0</v>
      </c>
      <c r="S770" s="52" t="str">
        <f t="shared" si="190"/>
        <v>não</v>
      </c>
      <c r="T770" s="52">
        <v>1.9999999999999998</v>
      </c>
      <c r="U770" s="53">
        <v>10285.7652</v>
      </c>
      <c r="V770" s="53">
        <v>5142.8825999999999</v>
      </c>
      <c r="W770" s="176" t="str">
        <f t="shared" si="191"/>
        <v>NÃO</v>
      </c>
      <c r="X770" s="118">
        <f t="shared" si="192"/>
        <v>5142.882599999999</v>
      </c>
      <c r="Y770" s="194" t="str">
        <f>IF(I770&gt;(H770*V770),"SIM","NÃO")</f>
        <v>SIM</v>
      </c>
      <c r="Z770" s="118">
        <f t="shared" si="193"/>
        <v>5142.882599999999</v>
      </c>
      <c r="AA770" s="118">
        <f t="shared" si="194"/>
        <v>5142.882599999999</v>
      </c>
      <c r="AB770" s="118">
        <f t="shared" si="195"/>
        <v>5142.882599999999</v>
      </c>
    </row>
    <row r="771" spans="1:28" x14ac:dyDescent="0.25">
      <c r="A771" s="193" t="s">
        <v>279</v>
      </c>
      <c r="B771" s="51" t="s">
        <v>93</v>
      </c>
      <c r="C771" s="51" t="s">
        <v>76</v>
      </c>
      <c r="D771" s="51" t="s">
        <v>228</v>
      </c>
      <c r="E771" s="51" t="s">
        <v>259</v>
      </c>
      <c r="F771" s="52">
        <v>0</v>
      </c>
      <c r="G771" s="53">
        <v>0</v>
      </c>
      <c r="H771" s="52">
        <v>5</v>
      </c>
      <c r="I771" s="53">
        <v>14832.91</v>
      </c>
      <c r="J771" s="121">
        <v>4060531042</v>
      </c>
      <c r="K771" s="52">
        <f t="shared" si="198"/>
        <v>0</v>
      </c>
      <c r="L771" s="52">
        <f t="shared" ref="L771:L815" si="200">IF(H771=0,0,T771)</f>
        <v>0</v>
      </c>
      <c r="M771" s="52">
        <f t="shared" ref="M771:M815" si="201">SUMIF($J$2:$J$814,J771,$T$2:$T$815)</f>
        <v>1.9999999999999998</v>
      </c>
      <c r="N771" s="52">
        <f t="shared" si="199"/>
        <v>1</v>
      </c>
      <c r="O771" s="52">
        <f t="shared" ref="O771:O815" si="202">IF(J771=J770,O770-Q770,M771)</f>
        <v>-2.2204460492503131E-16</v>
      </c>
      <c r="P771" s="52">
        <f t="shared" ref="P771:P815" si="203">IF(J771=J770,P770-K770,N771)</f>
        <v>0</v>
      </c>
      <c r="Q771" s="52">
        <f t="shared" ref="Q771:Q815" si="204">IF(P771=0,0,ROUND(K771/P771*O771,0))</f>
        <v>0</v>
      </c>
      <c r="R771" s="52">
        <f t="shared" ref="R771:R815" si="205">IF(AND(H771&lt;F771,Q771&lt;H771),1,0)</f>
        <v>0</v>
      </c>
      <c r="S771" s="52" t="str">
        <f t="shared" ref="S771:S815" si="206">IF(Q771=0," ",IF(Q771&lt;F771,"sim","não"))</f>
        <v xml:space="preserve"> </v>
      </c>
      <c r="T771" s="52">
        <v>0</v>
      </c>
      <c r="U771" s="53">
        <v>0</v>
      </c>
      <c r="V771" s="53">
        <v>4260.1842999999999</v>
      </c>
      <c r="W771" s="176" t="str">
        <f t="shared" ref="W771:W814" si="207">IF(F771=0,"",IF(H771&gt;Q771,"SIM","NÃO"))</f>
        <v/>
      </c>
      <c r="X771" s="118">
        <f t="shared" ref="X771:X814" si="208">(F771-IF(W771="SIM",Q771,H771))*V771</f>
        <v>-21300.9215</v>
      </c>
      <c r="Y771" s="194" t="str">
        <f>IF(I771&gt;(H771*V771),"SIM","NÃO")</f>
        <v>NÃO</v>
      </c>
      <c r="Z771" s="118">
        <f t="shared" ref="Z771:Z814" si="209">(F771-IF(W771="SIM",Q771,H771))*IF(Y771="SIM",V771,IF(H771=0,V771,IF((F771-H771)&gt;0,V771,(I771/H771))))</f>
        <v>-14832.91</v>
      </c>
      <c r="AA771" s="118">
        <f t="shared" ref="AA771:AA814" si="210">(F771-H771)*V771</f>
        <v>-21300.9215</v>
      </c>
      <c r="AB771" s="118">
        <f t="shared" ref="AB771:AB814" si="211">(F771-H771)*IF(Y771="SIM",V771,IF(H771=0,V771,IF((F771-H771)&gt;0,V771,(I771/H771))))</f>
        <v>-14832.91</v>
      </c>
    </row>
    <row r="772" spans="1:28" ht="30" x14ac:dyDescent="0.25">
      <c r="A772" s="193" t="s">
        <v>279</v>
      </c>
      <c r="B772" s="51" t="s">
        <v>93</v>
      </c>
      <c r="C772" s="51" t="s">
        <v>43</v>
      </c>
      <c r="D772" s="51" t="s">
        <v>224</v>
      </c>
      <c r="E772" s="51" t="s">
        <v>251</v>
      </c>
      <c r="F772" s="52">
        <v>9.5</v>
      </c>
      <c r="G772" s="53">
        <v>48857.385000000002</v>
      </c>
      <c r="H772" s="52">
        <v>34</v>
      </c>
      <c r="I772" s="53">
        <v>173882.4</v>
      </c>
      <c r="J772" s="121">
        <v>4060531043</v>
      </c>
      <c r="K772" s="52">
        <f t="shared" si="198"/>
        <v>34</v>
      </c>
      <c r="L772" s="52">
        <f t="shared" si="200"/>
        <v>11.5</v>
      </c>
      <c r="M772" s="52">
        <f t="shared" si="201"/>
        <v>11.5</v>
      </c>
      <c r="N772" s="52">
        <f t="shared" si="199"/>
        <v>34</v>
      </c>
      <c r="O772" s="52">
        <f t="shared" si="202"/>
        <v>11.5</v>
      </c>
      <c r="P772" s="52">
        <f t="shared" si="203"/>
        <v>34</v>
      </c>
      <c r="Q772" s="52">
        <f t="shared" si="204"/>
        <v>12</v>
      </c>
      <c r="R772" s="52">
        <f t="shared" si="205"/>
        <v>0</v>
      </c>
      <c r="S772" s="52" t="str">
        <f t="shared" si="206"/>
        <v>não</v>
      </c>
      <c r="T772" s="52">
        <v>11.5</v>
      </c>
      <c r="U772" s="53">
        <v>59143.149599999997</v>
      </c>
      <c r="V772" s="53">
        <v>5142.8825999999999</v>
      </c>
      <c r="W772" s="176" t="str">
        <f t="shared" si="207"/>
        <v>SIM</v>
      </c>
      <c r="X772" s="118">
        <f t="shared" si="208"/>
        <v>-12857.2065</v>
      </c>
      <c r="Y772" s="194" t="str">
        <f>IF(I772&gt;(H772*V772),"SIM","NÃO")</f>
        <v>NÃO</v>
      </c>
      <c r="Z772" s="118">
        <f t="shared" si="209"/>
        <v>-12785.470588235294</v>
      </c>
      <c r="AA772" s="118">
        <f t="shared" si="210"/>
        <v>-126000.6237</v>
      </c>
      <c r="AB772" s="118">
        <f t="shared" si="211"/>
        <v>-125297.61176470589</v>
      </c>
    </row>
    <row r="773" spans="1:28" x14ac:dyDescent="0.25">
      <c r="A773" s="193" t="s">
        <v>279</v>
      </c>
      <c r="B773" s="51" t="s">
        <v>93</v>
      </c>
      <c r="C773" s="51" t="s">
        <v>76</v>
      </c>
      <c r="D773" s="51" t="s">
        <v>229</v>
      </c>
      <c r="E773" s="51" t="s">
        <v>251</v>
      </c>
      <c r="F773" s="52">
        <v>2.5</v>
      </c>
      <c r="G773" s="53">
        <v>12857.206200000001</v>
      </c>
      <c r="H773" s="52">
        <v>0</v>
      </c>
      <c r="I773" s="53">
        <v>0</v>
      </c>
      <c r="J773" s="121">
        <v>4060531044</v>
      </c>
      <c r="K773" s="52">
        <f t="shared" si="198"/>
        <v>0</v>
      </c>
      <c r="L773" s="52">
        <f t="shared" si="200"/>
        <v>0</v>
      </c>
      <c r="M773" s="52">
        <f t="shared" si="201"/>
        <v>3</v>
      </c>
      <c r="N773" s="52">
        <f t="shared" si="199"/>
        <v>0</v>
      </c>
      <c r="O773" s="52">
        <f t="shared" si="202"/>
        <v>3</v>
      </c>
      <c r="P773" s="52">
        <f t="shared" si="203"/>
        <v>0</v>
      </c>
      <c r="Q773" s="52">
        <f t="shared" si="204"/>
        <v>0</v>
      </c>
      <c r="R773" s="52">
        <f t="shared" si="205"/>
        <v>0</v>
      </c>
      <c r="S773" s="52" t="str">
        <f t="shared" si="206"/>
        <v xml:space="preserve"> </v>
      </c>
      <c r="T773" s="52">
        <v>3</v>
      </c>
      <c r="U773" s="53">
        <v>15428.647800000001</v>
      </c>
      <c r="V773" s="53">
        <v>5142.8825999999999</v>
      </c>
      <c r="W773" s="176" t="str">
        <f t="shared" si="207"/>
        <v>NÃO</v>
      </c>
      <c r="X773" s="118">
        <f t="shared" si="208"/>
        <v>12857.2065</v>
      </c>
      <c r="Y773" s="194"/>
      <c r="Z773" s="118">
        <f t="shared" si="209"/>
        <v>12857.2065</v>
      </c>
      <c r="AA773" s="118">
        <f t="shared" si="210"/>
        <v>12857.2065</v>
      </c>
      <c r="AB773" s="118">
        <f t="shared" si="211"/>
        <v>12857.2065</v>
      </c>
    </row>
    <row r="774" spans="1:28" x14ac:dyDescent="0.25">
      <c r="A774" s="193" t="s">
        <v>279</v>
      </c>
      <c r="B774" s="51" t="s">
        <v>93</v>
      </c>
      <c r="C774" s="51" t="s">
        <v>76</v>
      </c>
      <c r="D774" s="51" t="s">
        <v>229</v>
      </c>
      <c r="E774" s="51" t="s">
        <v>259</v>
      </c>
      <c r="F774" s="52">
        <v>0</v>
      </c>
      <c r="G774" s="53">
        <v>0</v>
      </c>
      <c r="H774" s="52">
        <v>4</v>
      </c>
      <c r="I774" s="53">
        <v>16170.46</v>
      </c>
      <c r="J774" s="121">
        <v>4060531044</v>
      </c>
      <c r="K774" s="52">
        <f t="shared" si="198"/>
        <v>0</v>
      </c>
      <c r="L774" s="52">
        <f t="shared" si="200"/>
        <v>0</v>
      </c>
      <c r="M774" s="52">
        <f t="shared" si="201"/>
        <v>3</v>
      </c>
      <c r="N774" s="52">
        <f t="shared" si="199"/>
        <v>0</v>
      </c>
      <c r="O774" s="52">
        <f t="shared" si="202"/>
        <v>3</v>
      </c>
      <c r="P774" s="52">
        <f t="shared" si="203"/>
        <v>0</v>
      </c>
      <c r="Q774" s="52">
        <f t="shared" si="204"/>
        <v>0</v>
      </c>
      <c r="R774" s="52">
        <f t="shared" si="205"/>
        <v>0</v>
      </c>
      <c r="S774" s="52" t="str">
        <f t="shared" si="206"/>
        <v xml:space="preserve"> </v>
      </c>
      <c r="T774" s="52">
        <v>0</v>
      </c>
      <c r="U774" s="53">
        <v>0</v>
      </c>
      <c r="V774" s="53">
        <v>4260.1842999999999</v>
      </c>
      <c r="W774" s="176" t="str">
        <f t="shared" si="207"/>
        <v/>
      </c>
      <c r="X774" s="118">
        <f t="shared" si="208"/>
        <v>-17040.7372</v>
      </c>
      <c r="Y774" s="194" t="str">
        <f t="shared" ref="Y774:Y786" si="212">IF(I774&gt;(H774*V774),"SIM","NÃO")</f>
        <v>NÃO</v>
      </c>
      <c r="Z774" s="118">
        <f t="shared" si="209"/>
        <v>-16170.46</v>
      </c>
      <c r="AA774" s="118">
        <f t="shared" si="210"/>
        <v>-17040.7372</v>
      </c>
      <c r="AB774" s="118">
        <f t="shared" si="211"/>
        <v>-16170.46</v>
      </c>
    </row>
    <row r="775" spans="1:28" x14ac:dyDescent="0.25">
      <c r="A775" s="193" t="s">
        <v>279</v>
      </c>
      <c r="B775" s="51" t="s">
        <v>93</v>
      </c>
      <c r="C775" s="51" t="s">
        <v>76</v>
      </c>
      <c r="D775" s="51" t="s">
        <v>230</v>
      </c>
      <c r="E775" s="51" t="s">
        <v>259</v>
      </c>
      <c r="F775" s="52">
        <v>2.5</v>
      </c>
      <c r="G775" s="53">
        <v>10650.460800000001</v>
      </c>
      <c r="H775" s="52">
        <v>19</v>
      </c>
      <c r="I775" s="53">
        <v>57076.97</v>
      </c>
      <c r="J775" s="121">
        <v>4060531045</v>
      </c>
      <c r="K775" s="52">
        <f t="shared" si="198"/>
        <v>19</v>
      </c>
      <c r="L775" s="52">
        <f t="shared" si="200"/>
        <v>3</v>
      </c>
      <c r="M775" s="52">
        <f t="shared" si="201"/>
        <v>3</v>
      </c>
      <c r="N775" s="52">
        <f t="shared" si="199"/>
        <v>19</v>
      </c>
      <c r="O775" s="52">
        <f t="shared" si="202"/>
        <v>3</v>
      </c>
      <c r="P775" s="52">
        <f t="shared" si="203"/>
        <v>19</v>
      </c>
      <c r="Q775" s="52">
        <f t="shared" si="204"/>
        <v>3</v>
      </c>
      <c r="R775" s="52">
        <f t="shared" si="205"/>
        <v>0</v>
      </c>
      <c r="S775" s="52" t="str">
        <f t="shared" si="206"/>
        <v>não</v>
      </c>
      <c r="T775" s="52">
        <v>3</v>
      </c>
      <c r="U775" s="53">
        <v>12780.552600000001</v>
      </c>
      <c r="V775" s="53">
        <v>4260.1842999999999</v>
      </c>
      <c r="W775" s="176" t="str">
        <f t="shared" si="207"/>
        <v>SIM</v>
      </c>
      <c r="X775" s="118">
        <f t="shared" si="208"/>
        <v>-2130.0921499999999</v>
      </c>
      <c r="Y775" s="194" t="str">
        <f t="shared" si="212"/>
        <v>NÃO</v>
      </c>
      <c r="Z775" s="118">
        <f t="shared" si="209"/>
        <v>-1502.0255263157894</v>
      </c>
      <c r="AA775" s="118">
        <f t="shared" si="210"/>
        <v>-70293.040949999995</v>
      </c>
      <c r="AB775" s="118">
        <f t="shared" si="211"/>
        <v>-49566.84236842105</v>
      </c>
    </row>
    <row r="776" spans="1:28" x14ac:dyDescent="0.25">
      <c r="A776" s="193" t="s">
        <v>279</v>
      </c>
      <c r="B776" s="51" t="s">
        <v>93</v>
      </c>
      <c r="C776" s="51" t="s">
        <v>43</v>
      </c>
      <c r="D776" s="51" t="s">
        <v>225</v>
      </c>
      <c r="E776" s="51" t="s">
        <v>251</v>
      </c>
      <c r="F776" s="52">
        <v>0.99999999999999989</v>
      </c>
      <c r="G776" s="53">
        <v>5142.8825999999999</v>
      </c>
      <c r="H776" s="52">
        <v>4</v>
      </c>
      <c r="I776" s="53">
        <v>24616.33</v>
      </c>
      <c r="J776" s="121">
        <v>4060531046</v>
      </c>
      <c r="K776" s="52">
        <f t="shared" si="198"/>
        <v>4</v>
      </c>
      <c r="L776" s="52">
        <f t="shared" si="200"/>
        <v>0.99999999999999989</v>
      </c>
      <c r="M776" s="52">
        <f t="shared" si="201"/>
        <v>0.99999999999999989</v>
      </c>
      <c r="N776" s="52">
        <f t="shared" si="199"/>
        <v>4</v>
      </c>
      <c r="O776" s="52">
        <f t="shared" si="202"/>
        <v>0.99999999999999989</v>
      </c>
      <c r="P776" s="52">
        <f t="shared" si="203"/>
        <v>4</v>
      </c>
      <c r="Q776" s="52">
        <f t="shared" si="204"/>
        <v>1</v>
      </c>
      <c r="R776" s="52">
        <f t="shared" si="205"/>
        <v>0</v>
      </c>
      <c r="S776" s="52" t="str">
        <f t="shared" si="206"/>
        <v>não</v>
      </c>
      <c r="T776" s="52">
        <v>0.99999999999999989</v>
      </c>
      <c r="U776" s="53">
        <v>5142.8825999999999</v>
      </c>
      <c r="V776" s="53">
        <v>5142.8825999999999</v>
      </c>
      <c r="W776" s="176" t="str">
        <f t="shared" si="207"/>
        <v>SIM</v>
      </c>
      <c r="X776" s="118">
        <f t="shared" si="208"/>
        <v>-5.709746675464089E-13</v>
      </c>
      <c r="Y776" s="194" t="str">
        <f t="shared" si="212"/>
        <v>SIM</v>
      </c>
      <c r="Z776" s="118">
        <f t="shared" si="209"/>
        <v>-5.709746675464089E-13</v>
      </c>
      <c r="AA776" s="118">
        <f t="shared" si="210"/>
        <v>-15428.647799999999</v>
      </c>
      <c r="AB776" s="118">
        <f t="shared" si="211"/>
        <v>-15428.647799999999</v>
      </c>
    </row>
    <row r="777" spans="1:28" ht="30" x14ac:dyDescent="0.25">
      <c r="A777" s="193" t="s">
        <v>279</v>
      </c>
      <c r="B777" s="51" t="s">
        <v>93</v>
      </c>
      <c r="C777" s="51" t="s">
        <v>43</v>
      </c>
      <c r="D777" s="51" t="s">
        <v>226</v>
      </c>
      <c r="E777" s="51" t="s">
        <v>251</v>
      </c>
      <c r="F777" s="52">
        <v>0.99999999999999989</v>
      </c>
      <c r="G777" s="53">
        <v>5142.8825999999999</v>
      </c>
      <c r="H777" s="52">
        <v>2</v>
      </c>
      <c r="I777" s="53">
        <v>12335.28</v>
      </c>
      <c r="J777" s="121">
        <v>4060531047</v>
      </c>
      <c r="K777" s="52">
        <f t="shared" si="198"/>
        <v>2</v>
      </c>
      <c r="L777" s="52">
        <f t="shared" si="200"/>
        <v>0.99999999999999989</v>
      </c>
      <c r="M777" s="52">
        <f t="shared" si="201"/>
        <v>0.99999999999999989</v>
      </c>
      <c r="N777" s="52">
        <f t="shared" si="199"/>
        <v>2</v>
      </c>
      <c r="O777" s="52">
        <f t="shared" si="202"/>
        <v>0.99999999999999989</v>
      </c>
      <c r="P777" s="52">
        <f t="shared" si="203"/>
        <v>2</v>
      </c>
      <c r="Q777" s="52">
        <f t="shared" si="204"/>
        <v>1</v>
      </c>
      <c r="R777" s="52">
        <f t="shared" si="205"/>
        <v>0</v>
      </c>
      <c r="S777" s="52" t="str">
        <f t="shared" si="206"/>
        <v>não</v>
      </c>
      <c r="T777" s="52">
        <v>0.99999999999999989</v>
      </c>
      <c r="U777" s="53">
        <v>5142.8825999999999</v>
      </c>
      <c r="V777" s="53">
        <v>5142.8825999999999</v>
      </c>
      <c r="W777" s="176" t="str">
        <f t="shared" si="207"/>
        <v>SIM</v>
      </c>
      <c r="X777" s="118">
        <f t="shared" si="208"/>
        <v>-5.709746675464089E-13</v>
      </c>
      <c r="Y777" s="194" t="str">
        <f t="shared" si="212"/>
        <v>SIM</v>
      </c>
      <c r="Z777" s="118">
        <f t="shared" si="209"/>
        <v>-5.709746675464089E-13</v>
      </c>
      <c r="AA777" s="118">
        <f t="shared" si="210"/>
        <v>-5142.8825999999999</v>
      </c>
      <c r="AB777" s="118">
        <f t="shared" si="211"/>
        <v>-5142.8825999999999</v>
      </c>
    </row>
    <row r="778" spans="1:28" s="123" customFormat="1" x14ac:dyDescent="0.25">
      <c r="A778" s="193" t="s">
        <v>279</v>
      </c>
      <c r="B778" s="51" t="s">
        <v>93</v>
      </c>
      <c r="C778" s="51" t="s">
        <v>76</v>
      </c>
      <c r="D778" s="51" t="s">
        <v>231</v>
      </c>
      <c r="E778" s="51" t="s">
        <v>251</v>
      </c>
      <c r="F778" s="52">
        <v>2.5</v>
      </c>
      <c r="G778" s="53">
        <v>12857.206200000001</v>
      </c>
      <c r="H778" s="52">
        <v>10</v>
      </c>
      <c r="I778" s="53">
        <v>45312.6</v>
      </c>
      <c r="J778" s="121">
        <v>4060531048</v>
      </c>
      <c r="K778" s="52">
        <f t="shared" si="198"/>
        <v>10</v>
      </c>
      <c r="L778" s="52">
        <f t="shared" si="200"/>
        <v>3</v>
      </c>
      <c r="M778" s="52">
        <f t="shared" si="201"/>
        <v>5</v>
      </c>
      <c r="N778" s="52">
        <f t="shared" si="199"/>
        <v>11</v>
      </c>
      <c r="O778" s="52">
        <f t="shared" si="202"/>
        <v>5</v>
      </c>
      <c r="P778" s="52">
        <f t="shared" si="203"/>
        <v>11</v>
      </c>
      <c r="Q778" s="52">
        <f t="shared" si="204"/>
        <v>5</v>
      </c>
      <c r="R778" s="52">
        <f t="shared" si="205"/>
        <v>0</v>
      </c>
      <c r="S778" s="52" t="str">
        <f t="shared" si="206"/>
        <v>não</v>
      </c>
      <c r="T778" s="52">
        <v>3</v>
      </c>
      <c r="U778" s="53">
        <v>15428.647800000001</v>
      </c>
      <c r="V778" s="53">
        <v>5142.8825999999999</v>
      </c>
      <c r="W778" s="176" t="str">
        <f t="shared" si="207"/>
        <v>SIM</v>
      </c>
      <c r="X778" s="118">
        <f t="shared" si="208"/>
        <v>-12857.2065</v>
      </c>
      <c r="Y778" s="194" t="str">
        <f t="shared" si="212"/>
        <v>NÃO</v>
      </c>
      <c r="Z778" s="118">
        <f t="shared" si="209"/>
        <v>-11328.150000000001</v>
      </c>
      <c r="AA778" s="118">
        <f t="shared" si="210"/>
        <v>-38571.619500000001</v>
      </c>
      <c r="AB778" s="118">
        <f t="shared" si="211"/>
        <v>-33984.450000000004</v>
      </c>
    </row>
    <row r="779" spans="1:28" s="123" customFormat="1" x14ac:dyDescent="0.25">
      <c r="A779" s="193" t="s">
        <v>279</v>
      </c>
      <c r="B779" s="51" t="s">
        <v>93</v>
      </c>
      <c r="C779" s="51" t="s">
        <v>76</v>
      </c>
      <c r="D779" s="51" t="s">
        <v>231</v>
      </c>
      <c r="E779" s="51" t="s">
        <v>259</v>
      </c>
      <c r="F779" s="52">
        <v>1.9999999999999998</v>
      </c>
      <c r="G779" s="53">
        <v>8520.3683999999994</v>
      </c>
      <c r="H779" s="52">
        <v>1</v>
      </c>
      <c r="I779" s="53">
        <v>4354.74</v>
      </c>
      <c r="J779" s="121">
        <v>4060531048</v>
      </c>
      <c r="K779" s="52">
        <f t="shared" si="198"/>
        <v>1</v>
      </c>
      <c r="L779" s="52">
        <f t="shared" si="200"/>
        <v>1.9999999999999998</v>
      </c>
      <c r="M779" s="52">
        <f t="shared" si="201"/>
        <v>5</v>
      </c>
      <c r="N779" s="52">
        <f t="shared" si="199"/>
        <v>11</v>
      </c>
      <c r="O779" s="52">
        <f t="shared" si="202"/>
        <v>0</v>
      </c>
      <c r="P779" s="52">
        <f t="shared" si="203"/>
        <v>1</v>
      </c>
      <c r="Q779" s="52">
        <f t="shared" si="204"/>
        <v>0</v>
      </c>
      <c r="R779" s="52">
        <f t="shared" si="205"/>
        <v>1</v>
      </c>
      <c r="S779" s="52" t="str">
        <f t="shared" si="206"/>
        <v xml:space="preserve"> </v>
      </c>
      <c r="T779" s="52">
        <v>1.9999999999999998</v>
      </c>
      <c r="U779" s="53">
        <v>8520.3683999999994</v>
      </c>
      <c r="V779" s="53">
        <v>4260.1842999999999</v>
      </c>
      <c r="W779" s="176" t="str">
        <f t="shared" si="207"/>
        <v>SIM</v>
      </c>
      <c r="X779" s="118">
        <f t="shared" si="208"/>
        <v>8520.368599999998</v>
      </c>
      <c r="Y779" s="194" t="str">
        <f t="shared" si="212"/>
        <v>SIM</v>
      </c>
      <c r="Z779" s="118">
        <f t="shared" si="209"/>
        <v>8520.368599999998</v>
      </c>
      <c r="AA779" s="118">
        <f t="shared" si="210"/>
        <v>4260.184299999999</v>
      </c>
      <c r="AB779" s="118">
        <f t="shared" si="211"/>
        <v>4260.184299999999</v>
      </c>
    </row>
    <row r="780" spans="1:28" ht="30" x14ac:dyDescent="0.25">
      <c r="A780" s="193" t="s">
        <v>279</v>
      </c>
      <c r="B780" s="51" t="s">
        <v>105</v>
      </c>
      <c r="C780" s="51" t="s">
        <v>69</v>
      </c>
      <c r="D780" s="51" t="s">
        <v>209</v>
      </c>
      <c r="E780" s="51" t="s">
        <v>250</v>
      </c>
      <c r="F780" s="52">
        <v>3.5000000000000004</v>
      </c>
      <c r="G780" s="53">
        <v>15205.6836</v>
      </c>
      <c r="H780" s="52">
        <v>4</v>
      </c>
      <c r="I780" s="53">
        <v>16211.31</v>
      </c>
      <c r="J780" s="121">
        <v>4060531049</v>
      </c>
      <c r="K780" s="52">
        <f t="shared" si="198"/>
        <v>4</v>
      </c>
      <c r="L780" s="52">
        <f t="shared" si="200"/>
        <v>3.9999999999999996</v>
      </c>
      <c r="M780" s="52">
        <f t="shared" si="201"/>
        <v>3.9999999999999996</v>
      </c>
      <c r="N780" s="52">
        <f t="shared" si="199"/>
        <v>4</v>
      </c>
      <c r="O780" s="52">
        <f t="shared" si="202"/>
        <v>3.9999999999999996</v>
      </c>
      <c r="P780" s="52">
        <f t="shared" si="203"/>
        <v>4</v>
      </c>
      <c r="Q780" s="52">
        <f t="shared" si="204"/>
        <v>4</v>
      </c>
      <c r="R780" s="52">
        <f t="shared" si="205"/>
        <v>0</v>
      </c>
      <c r="S780" s="52" t="str">
        <f t="shared" si="206"/>
        <v>não</v>
      </c>
      <c r="T780" s="52">
        <v>3.9999999999999996</v>
      </c>
      <c r="U780" s="53">
        <v>17377.924200000001</v>
      </c>
      <c r="V780" s="53">
        <v>4344.4811</v>
      </c>
      <c r="W780" s="176" t="str">
        <f t="shared" si="207"/>
        <v>NÃO</v>
      </c>
      <c r="X780" s="118">
        <f t="shared" si="208"/>
        <v>-2172.2405499999982</v>
      </c>
      <c r="Y780" s="194" t="str">
        <f t="shared" si="212"/>
        <v>NÃO</v>
      </c>
      <c r="Z780" s="118">
        <f t="shared" si="209"/>
        <v>-2026.4137499999981</v>
      </c>
      <c r="AA780" s="118">
        <f t="shared" si="210"/>
        <v>-2172.2405499999982</v>
      </c>
      <c r="AB780" s="118">
        <f t="shared" si="211"/>
        <v>-2026.4137499999981</v>
      </c>
    </row>
    <row r="781" spans="1:28" x14ac:dyDescent="0.25">
      <c r="A781" s="193" t="s">
        <v>279</v>
      </c>
      <c r="B781" s="51" t="s">
        <v>105</v>
      </c>
      <c r="C781" s="51" t="s">
        <v>69</v>
      </c>
      <c r="D781" s="51" t="s">
        <v>210</v>
      </c>
      <c r="E781" s="51" t="s">
        <v>250</v>
      </c>
      <c r="F781" s="52">
        <v>0.49999999999999994</v>
      </c>
      <c r="G781" s="53">
        <v>2172.2406000000001</v>
      </c>
      <c r="H781" s="52">
        <v>1</v>
      </c>
      <c r="I781" s="53">
        <v>4329.87</v>
      </c>
      <c r="J781" s="121">
        <v>4060531050</v>
      </c>
      <c r="K781" s="52">
        <f t="shared" si="198"/>
        <v>1</v>
      </c>
      <c r="L781" s="52">
        <f t="shared" si="200"/>
        <v>0.99999999999999989</v>
      </c>
      <c r="M781" s="52">
        <f t="shared" si="201"/>
        <v>0.99999999999999989</v>
      </c>
      <c r="N781" s="52">
        <f t="shared" si="199"/>
        <v>1</v>
      </c>
      <c r="O781" s="52">
        <f t="shared" si="202"/>
        <v>0.99999999999999989</v>
      </c>
      <c r="P781" s="52">
        <f t="shared" si="203"/>
        <v>1</v>
      </c>
      <c r="Q781" s="52">
        <f t="shared" si="204"/>
        <v>1</v>
      </c>
      <c r="R781" s="52">
        <f t="shared" si="205"/>
        <v>0</v>
      </c>
      <c r="S781" s="52" t="str">
        <f t="shared" si="206"/>
        <v>não</v>
      </c>
      <c r="T781" s="52">
        <v>0.99999999999999989</v>
      </c>
      <c r="U781" s="53">
        <v>4344.4812000000002</v>
      </c>
      <c r="V781" s="53">
        <v>4344.4811</v>
      </c>
      <c r="W781" s="176" t="str">
        <f t="shared" si="207"/>
        <v>NÃO</v>
      </c>
      <c r="X781" s="118">
        <f t="shared" si="208"/>
        <v>-2172.24055</v>
      </c>
      <c r="Y781" s="194" t="str">
        <f t="shared" si="212"/>
        <v>NÃO</v>
      </c>
      <c r="Z781" s="118">
        <f t="shared" si="209"/>
        <v>-2164.9349999999999</v>
      </c>
      <c r="AA781" s="118">
        <f t="shared" si="210"/>
        <v>-2172.24055</v>
      </c>
      <c r="AB781" s="118">
        <f t="shared" si="211"/>
        <v>-2164.9349999999999</v>
      </c>
    </row>
    <row r="782" spans="1:28" x14ac:dyDescent="0.25">
      <c r="A782" s="193" t="s">
        <v>279</v>
      </c>
      <c r="B782" s="51" t="s">
        <v>105</v>
      </c>
      <c r="C782" s="51" t="s">
        <v>69</v>
      </c>
      <c r="D782" s="51" t="s">
        <v>211</v>
      </c>
      <c r="E782" s="51" t="s">
        <v>250</v>
      </c>
      <c r="F782" s="52">
        <v>0.99999999999999989</v>
      </c>
      <c r="G782" s="53">
        <v>4344.4812000000002</v>
      </c>
      <c r="H782" s="52">
        <v>2</v>
      </c>
      <c r="I782" s="53">
        <v>9204.1200000000008</v>
      </c>
      <c r="J782" s="121">
        <v>4060531051</v>
      </c>
      <c r="K782" s="52">
        <f t="shared" si="198"/>
        <v>2</v>
      </c>
      <c r="L782" s="52">
        <f t="shared" si="200"/>
        <v>1.5</v>
      </c>
      <c r="M782" s="52">
        <f t="shared" si="201"/>
        <v>1.5</v>
      </c>
      <c r="N782" s="52">
        <f t="shared" si="199"/>
        <v>2</v>
      </c>
      <c r="O782" s="52">
        <f t="shared" si="202"/>
        <v>1.5</v>
      </c>
      <c r="P782" s="52">
        <f t="shared" si="203"/>
        <v>2</v>
      </c>
      <c r="Q782" s="52">
        <f t="shared" si="204"/>
        <v>2</v>
      </c>
      <c r="R782" s="52">
        <f t="shared" si="205"/>
        <v>0</v>
      </c>
      <c r="S782" s="52" t="str">
        <f t="shared" si="206"/>
        <v>não</v>
      </c>
      <c r="T782" s="52">
        <v>1.5</v>
      </c>
      <c r="U782" s="53">
        <v>6516.7218000000003</v>
      </c>
      <c r="V782" s="53">
        <v>4344.4811</v>
      </c>
      <c r="W782" s="176" t="str">
        <f t="shared" si="207"/>
        <v>NÃO</v>
      </c>
      <c r="X782" s="118">
        <f t="shared" si="208"/>
        <v>-4344.4811</v>
      </c>
      <c r="Y782" s="194" t="str">
        <f t="shared" si="212"/>
        <v>SIM</v>
      </c>
      <c r="Z782" s="118">
        <f t="shared" si="209"/>
        <v>-4344.4811</v>
      </c>
      <c r="AA782" s="118">
        <f t="shared" si="210"/>
        <v>-4344.4811</v>
      </c>
      <c r="AB782" s="118">
        <f t="shared" si="211"/>
        <v>-4344.4811</v>
      </c>
    </row>
    <row r="783" spans="1:28" x14ac:dyDescent="0.25">
      <c r="A783" s="193" t="s">
        <v>279</v>
      </c>
      <c r="B783" s="51" t="s">
        <v>105</v>
      </c>
      <c r="C783" s="51" t="s">
        <v>69</v>
      </c>
      <c r="D783" s="51" t="s">
        <v>212</v>
      </c>
      <c r="E783" s="51" t="s">
        <v>250</v>
      </c>
      <c r="F783" s="52">
        <v>3.9999999999999996</v>
      </c>
      <c r="G783" s="53">
        <v>17377.924200000001</v>
      </c>
      <c r="H783" s="52">
        <v>2</v>
      </c>
      <c r="I783" s="53">
        <v>8551.77</v>
      </c>
      <c r="J783" s="121">
        <v>4060531052</v>
      </c>
      <c r="K783" s="52">
        <f t="shared" si="198"/>
        <v>2</v>
      </c>
      <c r="L783" s="52">
        <f t="shared" si="200"/>
        <v>4.5</v>
      </c>
      <c r="M783" s="52">
        <f t="shared" si="201"/>
        <v>4.5</v>
      </c>
      <c r="N783" s="52">
        <f t="shared" si="199"/>
        <v>2</v>
      </c>
      <c r="O783" s="52">
        <f t="shared" si="202"/>
        <v>4.5</v>
      </c>
      <c r="P783" s="52">
        <f t="shared" si="203"/>
        <v>2</v>
      </c>
      <c r="Q783" s="52">
        <f t="shared" si="204"/>
        <v>5</v>
      </c>
      <c r="R783" s="52">
        <f t="shared" si="205"/>
        <v>0</v>
      </c>
      <c r="S783" s="52" t="str">
        <f t="shared" si="206"/>
        <v>não</v>
      </c>
      <c r="T783" s="52">
        <v>4.5</v>
      </c>
      <c r="U783" s="53">
        <v>19550.164799999999</v>
      </c>
      <c r="V783" s="53">
        <v>4344.4811</v>
      </c>
      <c r="W783" s="176" t="str">
        <f t="shared" si="207"/>
        <v>NÃO</v>
      </c>
      <c r="X783" s="118">
        <f t="shared" si="208"/>
        <v>8688.9621999999981</v>
      </c>
      <c r="Y783" s="194" t="str">
        <f t="shared" si="212"/>
        <v>NÃO</v>
      </c>
      <c r="Z783" s="118">
        <f t="shared" si="209"/>
        <v>8688.9621999999981</v>
      </c>
      <c r="AA783" s="118">
        <f t="shared" si="210"/>
        <v>8688.9621999999981</v>
      </c>
      <c r="AB783" s="118">
        <f t="shared" si="211"/>
        <v>8688.9621999999981</v>
      </c>
    </row>
    <row r="784" spans="1:28" x14ac:dyDescent="0.25">
      <c r="A784" s="193" t="s">
        <v>279</v>
      </c>
      <c r="B784" s="51" t="s">
        <v>105</v>
      </c>
      <c r="C784" s="51" t="s">
        <v>69</v>
      </c>
      <c r="D784" s="51" t="s">
        <v>213</v>
      </c>
      <c r="E784" s="51" t="s">
        <v>250</v>
      </c>
      <c r="F784" s="52">
        <v>1.5</v>
      </c>
      <c r="G784" s="53">
        <v>6516.7218000000003</v>
      </c>
      <c r="H784" s="52">
        <v>1</v>
      </c>
      <c r="I784" s="53">
        <v>4306.34</v>
      </c>
      <c r="J784" s="121">
        <v>4060531053</v>
      </c>
      <c r="K784" s="52">
        <f t="shared" si="198"/>
        <v>1</v>
      </c>
      <c r="L784" s="52">
        <f t="shared" si="200"/>
        <v>1.9999999999999998</v>
      </c>
      <c r="M784" s="52">
        <f t="shared" si="201"/>
        <v>1.9999999999999998</v>
      </c>
      <c r="N784" s="52">
        <f t="shared" si="199"/>
        <v>1</v>
      </c>
      <c r="O784" s="52">
        <f t="shared" si="202"/>
        <v>1.9999999999999998</v>
      </c>
      <c r="P784" s="52">
        <f t="shared" si="203"/>
        <v>1</v>
      </c>
      <c r="Q784" s="52">
        <f t="shared" si="204"/>
        <v>2</v>
      </c>
      <c r="R784" s="52">
        <f t="shared" si="205"/>
        <v>0</v>
      </c>
      <c r="S784" s="52" t="str">
        <f t="shared" si="206"/>
        <v>não</v>
      </c>
      <c r="T784" s="52">
        <v>1.9999999999999998</v>
      </c>
      <c r="U784" s="53">
        <v>8688.9624000000003</v>
      </c>
      <c r="V784" s="53">
        <v>4344.4811</v>
      </c>
      <c r="W784" s="176" t="str">
        <f t="shared" si="207"/>
        <v>NÃO</v>
      </c>
      <c r="X784" s="118">
        <f t="shared" si="208"/>
        <v>2172.24055</v>
      </c>
      <c r="Y784" s="194" t="str">
        <f t="shared" si="212"/>
        <v>NÃO</v>
      </c>
      <c r="Z784" s="118">
        <f t="shared" si="209"/>
        <v>2172.24055</v>
      </c>
      <c r="AA784" s="118">
        <f t="shared" si="210"/>
        <v>2172.24055</v>
      </c>
      <c r="AB784" s="118">
        <f t="shared" si="211"/>
        <v>2172.24055</v>
      </c>
    </row>
    <row r="785" spans="1:28" x14ac:dyDescent="0.25">
      <c r="A785" s="193" t="s">
        <v>279</v>
      </c>
      <c r="B785" s="51" t="s">
        <v>105</v>
      </c>
      <c r="C785" s="51" t="s">
        <v>69</v>
      </c>
      <c r="D785" s="51" t="s">
        <v>214</v>
      </c>
      <c r="E785" s="51" t="s">
        <v>250</v>
      </c>
      <c r="F785" s="52">
        <v>6.4999999999999991</v>
      </c>
      <c r="G785" s="53">
        <v>28239.127199999999</v>
      </c>
      <c r="H785" s="52">
        <v>9</v>
      </c>
      <c r="I785" s="53">
        <v>45032.74</v>
      </c>
      <c r="J785" s="121">
        <v>4060531054</v>
      </c>
      <c r="K785" s="52">
        <f t="shared" si="198"/>
        <v>9</v>
      </c>
      <c r="L785" s="52">
        <f t="shared" si="200"/>
        <v>7.9999999999999991</v>
      </c>
      <c r="M785" s="52">
        <f t="shared" si="201"/>
        <v>7.9999999999999991</v>
      </c>
      <c r="N785" s="52">
        <f t="shared" si="199"/>
        <v>9</v>
      </c>
      <c r="O785" s="52">
        <f t="shared" si="202"/>
        <v>7.9999999999999991</v>
      </c>
      <c r="P785" s="52">
        <f t="shared" si="203"/>
        <v>9</v>
      </c>
      <c r="Q785" s="52">
        <f t="shared" si="204"/>
        <v>8</v>
      </c>
      <c r="R785" s="52">
        <f t="shared" si="205"/>
        <v>0</v>
      </c>
      <c r="S785" s="52" t="str">
        <f t="shared" si="206"/>
        <v>não</v>
      </c>
      <c r="T785" s="52">
        <v>7.9999999999999991</v>
      </c>
      <c r="U785" s="53">
        <v>34755.849000000002</v>
      </c>
      <c r="V785" s="53">
        <v>4344.4811</v>
      </c>
      <c r="W785" s="176" t="str">
        <f t="shared" si="207"/>
        <v>SIM</v>
      </c>
      <c r="X785" s="118">
        <f t="shared" si="208"/>
        <v>-6516.721650000004</v>
      </c>
      <c r="Y785" s="194" t="str">
        <f t="shared" si="212"/>
        <v>SIM</v>
      </c>
      <c r="Z785" s="118">
        <f t="shared" si="209"/>
        <v>-6516.721650000004</v>
      </c>
      <c r="AA785" s="118">
        <f t="shared" si="210"/>
        <v>-10861.202750000004</v>
      </c>
      <c r="AB785" s="118">
        <f t="shared" si="211"/>
        <v>-10861.202750000004</v>
      </c>
    </row>
    <row r="786" spans="1:28" x14ac:dyDescent="0.25">
      <c r="A786" s="193" t="s">
        <v>279</v>
      </c>
      <c r="B786" s="51" t="s">
        <v>105</v>
      </c>
      <c r="C786" s="51" t="s">
        <v>69</v>
      </c>
      <c r="D786" s="51" t="s">
        <v>215</v>
      </c>
      <c r="E786" s="51" t="s">
        <v>250</v>
      </c>
      <c r="F786" s="52">
        <v>1.9999999999999998</v>
      </c>
      <c r="G786" s="53">
        <v>8688.9624000000003</v>
      </c>
      <c r="H786" s="52">
        <v>2</v>
      </c>
      <c r="I786" s="53">
        <v>8391.9699999999993</v>
      </c>
      <c r="J786" s="121">
        <v>4060531055</v>
      </c>
      <c r="K786" s="52">
        <f t="shared" si="198"/>
        <v>2</v>
      </c>
      <c r="L786" s="52">
        <f t="shared" si="200"/>
        <v>2.5</v>
      </c>
      <c r="M786" s="52">
        <f t="shared" si="201"/>
        <v>2.5</v>
      </c>
      <c r="N786" s="52">
        <f t="shared" si="199"/>
        <v>2</v>
      </c>
      <c r="O786" s="52">
        <f t="shared" si="202"/>
        <v>2.5</v>
      </c>
      <c r="P786" s="52">
        <f t="shared" si="203"/>
        <v>2</v>
      </c>
      <c r="Q786" s="52">
        <f t="shared" si="204"/>
        <v>3</v>
      </c>
      <c r="R786" s="52">
        <f t="shared" si="205"/>
        <v>0</v>
      </c>
      <c r="S786" s="52" t="str">
        <f t="shared" si="206"/>
        <v>não</v>
      </c>
      <c r="T786" s="52">
        <v>2.5</v>
      </c>
      <c r="U786" s="53">
        <v>10861.203</v>
      </c>
      <c r="V786" s="53">
        <v>4344.4811</v>
      </c>
      <c r="W786" s="176" t="str">
        <f t="shared" si="207"/>
        <v>NÃO</v>
      </c>
      <c r="X786" s="118">
        <f t="shared" si="208"/>
        <v>-9.6466858945376543E-13</v>
      </c>
      <c r="Y786" s="194" t="str">
        <f t="shared" si="212"/>
        <v>NÃO</v>
      </c>
      <c r="Z786" s="118">
        <f t="shared" si="209"/>
        <v>-9.3169583159635742E-13</v>
      </c>
      <c r="AA786" s="118">
        <f t="shared" si="210"/>
        <v>-9.6466858945376543E-13</v>
      </c>
      <c r="AB786" s="118">
        <f t="shared" si="211"/>
        <v>-9.3169583159635742E-13</v>
      </c>
    </row>
    <row r="787" spans="1:28" x14ac:dyDescent="0.25">
      <c r="A787" s="193" t="s">
        <v>279</v>
      </c>
      <c r="B787" s="51" t="s">
        <v>105</v>
      </c>
      <c r="C787" s="51" t="s">
        <v>69</v>
      </c>
      <c r="D787" s="51" t="s">
        <v>216</v>
      </c>
      <c r="E787" s="51" t="s">
        <v>250</v>
      </c>
      <c r="F787" s="52">
        <v>3</v>
      </c>
      <c r="G787" s="53">
        <v>13033.442999999999</v>
      </c>
      <c r="H787" s="52">
        <v>0</v>
      </c>
      <c r="I787" s="53">
        <v>0</v>
      </c>
      <c r="J787" s="121">
        <v>4060531056</v>
      </c>
      <c r="K787" s="52">
        <f t="shared" si="198"/>
        <v>0</v>
      </c>
      <c r="L787" s="52">
        <f t="shared" si="200"/>
        <v>0</v>
      </c>
      <c r="M787" s="52">
        <f t="shared" si="201"/>
        <v>3.5000000000000004</v>
      </c>
      <c r="N787" s="52">
        <f t="shared" si="199"/>
        <v>0</v>
      </c>
      <c r="O787" s="52">
        <f t="shared" si="202"/>
        <v>3.5000000000000004</v>
      </c>
      <c r="P787" s="52">
        <f t="shared" si="203"/>
        <v>0</v>
      </c>
      <c r="Q787" s="52">
        <f t="shared" si="204"/>
        <v>0</v>
      </c>
      <c r="R787" s="52">
        <f t="shared" si="205"/>
        <v>0</v>
      </c>
      <c r="S787" s="52" t="str">
        <f t="shared" si="206"/>
        <v xml:space="preserve"> </v>
      </c>
      <c r="T787" s="52">
        <v>3.5000000000000004</v>
      </c>
      <c r="U787" s="53">
        <v>15205.6836</v>
      </c>
      <c r="V787" s="53">
        <v>4344.4811</v>
      </c>
      <c r="W787" s="176" t="str">
        <f t="shared" si="207"/>
        <v>NÃO</v>
      </c>
      <c r="X787" s="118">
        <f t="shared" si="208"/>
        <v>13033.443299999999</v>
      </c>
      <c r="Y787" s="194"/>
      <c r="Z787" s="118">
        <f t="shared" si="209"/>
        <v>13033.443299999999</v>
      </c>
      <c r="AA787" s="118">
        <f t="shared" si="210"/>
        <v>13033.443299999999</v>
      </c>
      <c r="AB787" s="118">
        <f t="shared" si="211"/>
        <v>13033.443299999999</v>
      </c>
    </row>
    <row r="788" spans="1:28" x14ac:dyDescent="0.25">
      <c r="A788" s="193" t="s">
        <v>279</v>
      </c>
      <c r="B788" s="51" t="s">
        <v>117</v>
      </c>
      <c r="C788" s="51" t="s">
        <v>51</v>
      </c>
      <c r="D788" s="51" t="s">
        <v>206</v>
      </c>
      <c r="E788" s="51" t="s">
        <v>250</v>
      </c>
      <c r="F788" s="52">
        <v>1.9999999999999998</v>
      </c>
      <c r="G788" s="53">
        <v>8688.9624000000003</v>
      </c>
      <c r="H788" s="52">
        <v>1</v>
      </c>
      <c r="I788" s="53">
        <v>4950.6899999999996</v>
      </c>
      <c r="J788" s="121">
        <v>4060531057</v>
      </c>
      <c r="K788" s="52">
        <f t="shared" si="198"/>
        <v>1</v>
      </c>
      <c r="L788" s="52">
        <f t="shared" si="200"/>
        <v>2.5</v>
      </c>
      <c r="M788" s="52">
        <f t="shared" si="201"/>
        <v>6</v>
      </c>
      <c r="N788" s="52">
        <f t="shared" si="199"/>
        <v>3</v>
      </c>
      <c r="O788" s="52">
        <f t="shared" si="202"/>
        <v>6</v>
      </c>
      <c r="P788" s="52">
        <f t="shared" si="203"/>
        <v>3</v>
      </c>
      <c r="Q788" s="52">
        <f t="shared" si="204"/>
        <v>2</v>
      </c>
      <c r="R788" s="52">
        <f t="shared" si="205"/>
        <v>0</v>
      </c>
      <c r="S788" s="52" t="str">
        <f t="shared" si="206"/>
        <v>não</v>
      </c>
      <c r="T788" s="52">
        <v>2.5</v>
      </c>
      <c r="U788" s="53">
        <v>10861.203</v>
      </c>
      <c r="V788" s="53">
        <v>4344.4811</v>
      </c>
      <c r="W788" s="176" t="str">
        <f t="shared" si="207"/>
        <v>NÃO</v>
      </c>
      <c r="X788" s="118">
        <f t="shared" si="208"/>
        <v>4344.4810999999991</v>
      </c>
      <c r="Y788" s="194" t="str">
        <f>IF(I788&gt;(H788*V788),"SIM","NÃO")</f>
        <v>SIM</v>
      </c>
      <c r="Z788" s="118">
        <f t="shared" si="209"/>
        <v>4344.4810999999991</v>
      </c>
      <c r="AA788" s="118">
        <f t="shared" si="210"/>
        <v>4344.4810999999991</v>
      </c>
      <c r="AB788" s="118">
        <f t="shared" si="211"/>
        <v>4344.4810999999991</v>
      </c>
    </row>
    <row r="789" spans="1:28" x14ac:dyDescent="0.25">
      <c r="A789" s="193" t="s">
        <v>279</v>
      </c>
      <c r="B789" s="51" t="s">
        <v>117</v>
      </c>
      <c r="C789" s="51" t="s">
        <v>51</v>
      </c>
      <c r="D789" s="51" t="s">
        <v>206</v>
      </c>
      <c r="E789" s="51" t="s">
        <v>254</v>
      </c>
      <c r="F789" s="52">
        <v>3</v>
      </c>
      <c r="G789" s="53">
        <v>15887.2536</v>
      </c>
      <c r="H789" s="52">
        <v>2</v>
      </c>
      <c r="I789" s="53">
        <v>9026.6</v>
      </c>
      <c r="J789" s="121">
        <v>4060531057</v>
      </c>
      <c r="K789" s="52">
        <f t="shared" si="198"/>
        <v>2</v>
      </c>
      <c r="L789" s="52">
        <f t="shared" si="200"/>
        <v>3.5000000000000004</v>
      </c>
      <c r="M789" s="52">
        <f t="shared" si="201"/>
        <v>6</v>
      </c>
      <c r="N789" s="52">
        <f t="shared" si="199"/>
        <v>3</v>
      </c>
      <c r="O789" s="52">
        <f t="shared" si="202"/>
        <v>4</v>
      </c>
      <c r="P789" s="52">
        <f t="shared" si="203"/>
        <v>2</v>
      </c>
      <c r="Q789" s="52">
        <f t="shared" si="204"/>
        <v>4</v>
      </c>
      <c r="R789" s="52">
        <f t="shared" si="205"/>
        <v>0</v>
      </c>
      <c r="S789" s="52" t="str">
        <f t="shared" si="206"/>
        <v>não</v>
      </c>
      <c r="T789" s="52">
        <v>3.5000000000000004</v>
      </c>
      <c r="U789" s="53">
        <v>18535.129199999999</v>
      </c>
      <c r="V789" s="53">
        <v>5295.7511999999997</v>
      </c>
      <c r="W789" s="176" t="str">
        <f t="shared" si="207"/>
        <v>NÃO</v>
      </c>
      <c r="X789" s="118">
        <f t="shared" si="208"/>
        <v>5295.7511999999997</v>
      </c>
      <c r="Y789" s="194" t="str">
        <f>IF(I789&gt;(H789*V789),"SIM","NÃO")</f>
        <v>NÃO</v>
      </c>
      <c r="Z789" s="118">
        <f t="shared" si="209"/>
        <v>5295.7511999999997</v>
      </c>
      <c r="AA789" s="118">
        <f t="shared" si="210"/>
        <v>5295.7511999999997</v>
      </c>
      <c r="AB789" s="118">
        <f t="shared" si="211"/>
        <v>5295.7511999999997</v>
      </c>
    </row>
    <row r="790" spans="1:28" x14ac:dyDescent="0.25">
      <c r="A790" s="193" t="s">
        <v>279</v>
      </c>
      <c r="B790" s="51" t="s">
        <v>117</v>
      </c>
      <c r="C790" s="51" t="s">
        <v>51</v>
      </c>
      <c r="D790" s="51" t="s">
        <v>207</v>
      </c>
      <c r="E790" s="51" t="s">
        <v>250</v>
      </c>
      <c r="F790" s="52">
        <v>0</v>
      </c>
      <c r="G790" s="53">
        <v>0</v>
      </c>
      <c r="H790" s="52">
        <v>1</v>
      </c>
      <c r="I790" s="53">
        <v>4382.07</v>
      </c>
      <c r="J790" s="121">
        <v>4060531058</v>
      </c>
      <c r="K790" s="52">
        <f t="shared" si="198"/>
        <v>0</v>
      </c>
      <c r="L790" s="52">
        <f t="shared" si="200"/>
        <v>0</v>
      </c>
      <c r="M790" s="52">
        <f t="shared" si="201"/>
        <v>4.5</v>
      </c>
      <c r="N790" s="52">
        <f t="shared" si="199"/>
        <v>0</v>
      </c>
      <c r="O790" s="52">
        <f t="shared" si="202"/>
        <v>4.5</v>
      </c>
      <c r="P790" s="52">
        <f t="shared" si="203"/>
        <v>0</v>
      </c>
      <c r="Q790" s="52">
        <f t="shared" si="204"/>
        <v>0</v>
      </c>
      <c r="R790" s="52">
        <f t="shared" si="205"/>
        <v>0</v>
      </c>
      <c r="S790" s="52" t="str">
        <f t="shared" si="206"/>
        <v xml:space="preserve"> </v>
      </c>
      <c r="T790" s="52">
        <v>0</v>
      </c>
      <c r="U790" s="53">
        <v>0</v>
      </c>
      <c r="V790" s="53">
        <v>4344.4811</v>
      </c>
      <c r="W790" s="176" t="str">
        <f t="shared" si="207"/>
        <v/>
      </c>
      <c r="X790" s="118">
        <f t="shared" si="208"/>
        <v>-4344.4811</v>
      </c>
      <c r="Y790" s="194" t="str">
        <f>IF(I790&gt;(H790*V790),"SIM","NÃO")</f>
        <v>SIM</v>
      </c>
      <c r="Z790" s="118">
        <f t="shared" si="209"/>
        <v>-4344.4811</v>
      </c>
      <c r="AA790" s="118">
        <f t="shared" si="210"/>
        <v>-4344.4811</v>
      </c>
      <c r="AB790" s="118">
        <f t="shared" si="211"/>
        <v>-4344.4811</v>
      </c>
    </row>
    <row r="791" spans="1:28" ht="15.75" thickBot="1" x14ac:dyDescent="0.3">
      <c r="A791" s="195" t="s">
        <v>279</v>
      </c>
      <c r="B791" s="144" t="s">
        <v>117</v>
      </c>
      <c r="C791" s="144" t="s">
        <v>51</v>
      </c>
      <c r="D791" s="144" t="s">
        <v>207</v>
      </c>
      <c r="E791" s="144" t="s">
        <v>254</v>
      </c>
      <c r="F791" s="145">
        <v>3.5000000000000004</v>
      </c>
      <c r="G791" s="146">
        <v>18535.129199999999</v>
      </c>
      <c r="H791" s="145">
        <v>0</v>
      </c>
      <c r="I791" s="146">
        <v>0</v>
      </c>
      <c r="J791" s="121">
        <v>4060531058</v>
      </c>
      <c r="K791" s="52">
        <f t="shared" si="198"/>
        <v>0</v>
      </c>
      <c r="L791" s="52">
        <f t="shared" si="200"/>
        <v>0</v>
      </c>
      <c r="M791" s="52">
        <f t="shared" si="201"/>
        <v>4.5</v>
      </c>
      <c r="N791" s="52">
        <f t="shared" si="199"/>
        <v>0</v>
      </c>
      <c r="O791" s="52">
        <f t="shared" si="202"/>
        <v>4.5</v>
      </c>
      <c r="P791" s="52">
        <f t="shared" si="203"/>
        <v>0</v>
      </c>
      <c r="Q791" s="145">
        <f t="shared" si="204"/>
        <v>0</v>
      </c>
      <c r="R791" s="52">
        <f t="shared" si="205"/>
        <v>0</v>
      </c>
      <c r="S791" s="52" t="str">
        <f t="shared" si="206"/>
        <v xml:space="preserve"> </v>
      </c>
      <c r="T791" s="52">
        <v>4.5</v>
      </c>
      <c r="U791" s="53">
        <v>23830.880399999998</v>
      </c>
      <c r="V791" s="146">
        <v>5295.7511999999997</v>
      </c>
      <c r="W791" s="177" t="str">
        <f t="shared" si="207"/>
        <v>NÃO</v>
      </c>
      <c r="X791" s="118">
        <f t="shared" si="208"/>
        <v>18535.129200000003</v>
      </c>
      <c r="Y791" s="196"/>
      <c r="Z791" s="178">
        <f t="shared" si="209"/>
        <v>18535.129200000003</v>
      </c>
      <c r="AA791" s="118">
        <f t="shared" si="210"/>
        <v>18535.129200000003</v>
      </c>
      <c r="AB791" s="118">
        <f t="shared" si="211"/>
        <v>18535.129200000003</v>
      </c>
    </row>
    <row r="792" spans="1:28" x14ac:dyDescent="0.25">
      <c r="A792" s="197" t="s">
        <v>279</v>
      </c>
      <c r="B792" s="30" t="s">
        <v>122</v>
      </c>
      <c r="C792" s="30" t="s">
        <v>90</v>
      </c>
      <c r="D792" s="30" t="s">
        <v>195</v>
      </c>
      <c r="E792" s="30" t="s">
        <v>250</v>
      </c>
      <c r="F792" s="31">
        <v>4.5</v>
      </c>
      <c r="G792" s="32">
        <v>19550.164799999999</v>
      </c>
      <c r="H792" s="31">
        <v>4</v>
      </c>
      <c r="I792" s="33">
        <v>17747.89</v>
      </c>
      <c r="J792" s="142">
        <v>4060531059</v>
      </c>
      <c r="K792" s="52">
        <f t="shared" si="198"/>
        <v>4</v>
      </c>
      <c r="L792" s="52">
        <f t="shared" si="200"/>
        <v>5.5</v>
      </c>
      <c r="M792" s="52">
        <f t="shared" si="201"/>
        <v>5.5</v>
      </c>
      <c r="N792" s="52">
        <f t="shared" si="199"/>
        <v>4</v>
      </c>
      <c r="O792" s="52">
        <f t="shared" si="202"/>
        <v>5.5</v>
      </c>
      <c r="P792" s="52">
        <f t="shared" si="203"/>
        <v>4</v>
      </c>
      <c r="Q792" s="155">
        <f t="shared" si="204"/>
        <v>6</v>
      </c>
      <c r="R792" s="143">
        <f t="shared" si="205"/>
        <v>0</v>
      </c>
      <c r="S792" s="52" t="str">
        <f t="shared" si="206"/>
        <v>não</v>
      </c>
      <c r="T792" s="52">
        <v>5.5</v>
      </c>
      <c r="U792" s="53">
        <v>23894.646000000001</v>
      </c>
      <c r="V792" s="158">
        <v>4344.4811</v>
      </c>
      <c r="W792" s="180" t="str">
        <f t="shared" si="207"/>
        <v>NÃO</v>
      </c>
      <c r="X792" s="184">
        <f t="shared" si="208"/>
        <v>2172.24055</v>
      </c>
      <c r="Y792" s="198" t="str">
        <f>IF(I792&gt;(H792*V792),"SIM","NÃO")</f>
        <v>SIM</v>
      </c>
      <c r="Z792" s="183">
        <f t="shared" si="209"/>
        <v>2172.24055</v>
      </c>
      <c r="AA792" s="184">
        <f t="shared" si="210"/>
        <v>2172.24055</v>
      </c>
      <c r="AB792" s="118">
        <f t="shared" si="211"/>
        <v>2172.24055</v>
      </c>
    </row>
    <row r="793" spans="1:28" x14ac:dyDescent="0.25">
      <c r="A793" s="199" t="s">
        <v>279</v>
      </c>
      <c r="B793" s="51" t="s">
        <v>122</v>
      </c>
      <c r="C793" s="51" t="s">
        <v>90</v>
      </c>
      <c r="D793" s="51" t="s">
        <v>195</v>
      </c>
      <c r="E793" s="51" t="s">
        <v>259</v>
      </c>
      <c r="F793" s="52">
        <v>0</v>
      </c>
      <c r="G793" s="53">
        <v>0</v>
      </c>
      <c r="H793" s="52">
        <v>1</v>
      </c>
      <c r="I793" s="150">
        <v>4338.74</v>
      </c>
      <c r="J793" s="142">
        <v>4060531059</v>
      </c>
      <c r="K793" s="52">
        <f t="shared" si="198"/>
        <v>0</v>
      </c>
      <c r="L793" s="52">
        <f t="shared" si="200"/>
        <v>0</v>
      </c>
      <c r="M793" s="52">
        <f t="shared" si="201"/>
        <v>5.5</v>
      </c>
      <c r="N793" s="52">
        <f t="shared" si="199"/>
        <v>4</v>
      </c>
      <c r="O793" s="52">
        <f t="shared" si="202"/>
        <v>-0.5</v>
      </c>
      <c r="P793" s="52">
        <f t="shared" si="203"/>
        <v>0</v>
      </c>
      <c r="Q793" s="156">
        <f t="shared" si="204"/>
        <v>0</v>
      </c>
      <c r="R793" s="143">
        <f t="shared" si="205"/>
        <v>0</v>
      </c>
      <c r="S793" s="52" t="str">
        <f t="shared" si="206"/>
        <v xml:space="preserve"> </v>
      </c>
      <c r="T793" s="52">
        <v>0</v>
      </c>
      <c r="U793" s="53">
        <v>0</v>
      </c>
      <c r="V793" s="159">
        <v>4260.1842999999999</v>
      </c>
      <c r="W793" s="186" t="str">
        <f t="shared" si="207"/>
        <v/>
      </c>
      <c r="X793" s="184">
        <f t="shared" si="208"/>
        <v>-4260.1842999999999</v>
      </c>
      <c r="Y793" s="200" t="str">
        <f>IF(I793&gt;(H793*V793),"SIM","NÃO")</f>
        <v>SIM</v>
      </c>
      <c r="Z793" s="188">
        <f t="shared" si="209"/>
        <v>-4260.1842999999999</v>
      </c>
      <c r="AA793" s="184">
        <f t="shared" si="210"/>
        <v>-4260.1842999999999</v>
      </c>
      <c r="AB793" s="118">
        <f t="shared" si="211"/>
        <v>-4260.1842999999999</v>
      </c>
    </row>
    <row r="794" spans="1:28" x14ac:dyDescent="0.25">
      <c r="A794" s="199" t="s">
        <v>279</v>
      </c>
      <c r="B794" s="51" t="s">
        <v>122</v>
      </c>
      <c r="C794" s="51" t="s">
        <v>90</v>
      </c>
      <c r="D794" s="51" t="s">
        <v>196</v>
      </c>
      <c r="E794" s="51" t="s">
        <v>250</v>
      </c>
      <c r="F794" s="52">
        <v>3.5000000000000004</v>
      </c>
      <c r="G794" s="53">
        <v>15205.6836</v>
      </c>
      <c r="H794" s="52">
        <v>0</v>
      </c>
      <c r="I794" s="150">
        <v>0</v>
      </c>
      <c r="J794" s="142">
        <v>4060531060</v>
      </c>
      <c r="K794" s="52">
        <f t="shared" si="198"/>
        <v>0</v>
      </c>
      <c r="L794" s="52">
        <f t="shared" si="200"/>
        <v>0</v>
      </c>
      <c r="M794" s="52">
        <f t="shared" si="201"/>
        <v>3.9999999999999996</v>
      </c>
      <c r="N794" s="52">
        <f t="shared" si="199"/>
        <v>0</v>
      </c>
      <c r="O794" s="52">
        <f t="shared" si="202"/>
        <v>3.9999999999999996</v>
      </c>
      <c r="P794" s="52">
        <f t="shared" si="203"/>
        <v>0</v>
      </c>
      <c r="Q794" s="156">
        <f t="shared" si="204"/>
        <v>0</v>
      </c>
      <c r="R794" s="143">
        <f t="shared" si="205"/>
        <v>0</v>
      </c>
      <c r="S794" s="52" t="str">
        <f t="shared" si="206"/>
        <v xml:space="preserve"> </v>
      </c>
      <c r="T794" s="52">
        <v>3.9999999999999996</v>
      </c>
      <c r="U794" s="53">
        <v>17377.924200000001</v>
      </c>
      <c r="V794" s="159">
        <v>4344.4811</v>
      </c>
      <c r="W794" s="186" t="str">
        <f t="shared" si="207"/>
        <v>NÃO</v>
      </c>
      <c r="X794" s="184">
        <f t="shared" si="208"/>
        <v>15205.683850000001</v>
      </c>
      <c r="Y794" s="200"/>
      <c r="Z794" s="188">
        <f t="shared" si="209"/>
        <v>15205.683850000001</v>
      </c>
      <c r="AA794" s="184">
        <f t="shared" si="210"/>
        <v>15205.683850000001</v>
      </c>
      <c r="AB794" s="118">
        <f t="shared" si="211"/>
        <v>15205.683850000001</v>
      </c>
    </row>
    <row r="795" spans="1:28" x14ac:dyDescent="0.25">
      <c r="A795" s="199" t="s">
        <v>279</v>
      </c>
      <c r="B795" s="51" t="s">
        <v>122</v>
      </c>
      <c r="C795" s="51" t="s">
        <v>90</v>
      </c>
      <c r="D795" s="51" t="s">
        <v>197</v>
      </c>
      <c r="E795" s="51" t="s">
        <v>250</v>
      </c>
      <c r="F795" s="52">
        <v>0</v>
      </c>
      <c r="G795" s="53">
        <v>0</v>
      </c>
      <c r="H795" s="52">
        <v>1</v>
      </c>
      <c r="I795" s="150">
        <v>4753.9799999999996</v>
      </c>
      <c r="J795" s="142">
        <v>4060531061</v>
      </c>
      <c r="K795" s="52">
        <f t="shared" si="198"/>
        <v>0</v>
      </c>
      <c r="L795" s="52">
        <f t="shared" si="200"/>
        <v>0</v>
      </c>
      <c r="M795" s="52">
        <f t="shared" si="201"/>
        <v>2.5</v>
      </c>
      <c r="N795" s="52">
        <f t="shared" si="199"/>
        <v>0</v>
      </c>
      <c r="O795" s="52">
        <f t="shared" si="202"/>
        <v>2.5</v>
      </c>
      <c r="P795" s="52">
        <f t="shared" si="203"/>
        <v>0</v>
      </c>
      <c r="Q795" s="156">
        <f t="shared" si="204"/>
        <v>0</v>
      </c>
      <c r="R795" s="143">
        <f t="shared" si="205"/>
        <v>0</v>
      </c>
      <c r="S795" s="52" t="str">
        <f t="shared" si="206"/>
        <v xml:space="preserve"> </v>
      </c>
      <c r="T795" s="52">
        <v>0</v>
      </c>
      <c r="U795" s="53">
        <v>0</v>
      </c>
      <c r="V795" s="159">
        <v>4344.4811</v>
      </c>
      <c r="W795" s="186" t="str">
        <f t="shared" si="207"/>
        <v/>
      </c>
      <c r="X795" s="184">
        <f t="shared" si="208"/>
        <v>-4344.4811</v>
      </c>
      <c r="Y795" s="200" t="str">
        <f>IF(I795&gt;(H795*V795),"SIM","NÃO")</f>
        <v>SIM</v>
      </c>
      <c r="Z795" s="188">
        <f t="shared" si="209"/>
        <v>-4344.4811</v>
      </c>
      <c r="AA795" s="184">
        <f t="shared" si="210"/>
        <v>-4344.4811</v>
      </c>
      <c r="AB795" s="118">
        <f t="shared" si="211"/>
        <v>-4344.4811</v>
      </c>
    </row>
    <row r="796" spans="1:28" x14ac:dyDescent="0.25">
      <c r="A796" s="199" t="s">
        <v>279</v>
      </c>
      <c r="B796" s="51" t="s">
        <v>122</v>
      </c>
      <c r="C796" s="51" t="s">
        <v>90</v>
      </c>
      <c r="D796" s="51" t="s">
        <v>197</v>
      </c>
      <c r="E796" s="51" t="s">
        <v>251</v>
      </c>
      <c r="F796" s="52">
        <v>0.99999999999999989</v>
      </c>
      <c r="G796" s="53">
        <v>5142.8825999999999</v>
      </c>
      <c r="H796" s="52">
        <v>0</v>
      </c>
      <c r="I796" s="150">
        <v>0</v>
      </c>
      <c r="J796" s="142">
        <v>4060531061</v>
      </c>
      <c r="K796" s="52">
        <f t="shared" si="198"/>
        <v>0</v>
      </c>
      <c r="L796" s="52">
        <f t="shared" si="200"/>
        <v>0</v>
      </c>
      <c r="M796" s="52">
        <f t="shared" si="201"/>
        <v>2.5</v>
      </c>
      <c r="N796" s="52">
        <f t="shared" si="199"/>
        <v>0</v>
      </c>
      <c r="O796" s="52">
        <f t="shared" si="202"/>
        <v>2.5</v>
      </c>
      <c r="P796" s="52">
        <f t="shared" si="203"/>
        <v>0</v>
      </c>
      <c r="Q796" s="156">
        <f t="shared" si="204"/>
        <v>0</v>
      </c>
      <c r="R796" s="143">
        <f t="shared" si="205"/>
        <v>0</v>
      </c>
      <c r="S796" s="52" t="str">
        <f t="shared" si="206"/>
        <v xml:space="preserve"> </v>
      </c>
      <c r="T796" s="52">
        <v>1.5</v>
      </c>
      <c r="U796" s="53">
        <v>7714.3235999999997</v>
      </c>
      <c r="V796" s="159">
        <v>5142.8825999999999</v>
      </c>
      <c r="W796" s="186" t="str">
        <f t="shared" si="207"/>
        <v>NÃO</v>
      </c>
      <c r="X796" s="184">
        <f t="shared" si="208"/>
        <v>5142.882599999999</v>
      </c>
      <c r="Y796" s="200"/>
      <c r="Z796" s="188">
        <f t="shared" si="209"/>
        <v>5142.882599999999</v>
      </c>
      <c r="AA796" s="184">
        <f t="shared" si="210"/>
        <v>5142.882599999999</v>
      </c>
      <c r="AB796" s="118">
        <f t="shared" si="211"/>
        <v>5142.882599999999</v>
      </c>
    </row>
    <row r="797" spans="1:28" ht="15.75" thickBot="1" x14ac:dyDescent="0.3">
      <c r="A797" s="201" t="s">
        <v>279</v>
      </c>
      <c r="B797" s="151" t="s">
        <v>122</v>
      </c>
      <c r="C797" s="151" t="s">
        <v>90</v>
      </c>
      <c r="D797" s="151" t="s">
        <v>197</v>
      </c>
      <c r="E797" s="151" t="s">
        <v>259</v>
      </c>
      <c r="F797" s="152">
        <v>0.99999999999999989</v>
      </c>
      <c r="G797" s="153">
        <v>4260.1841999999997</v>
      </c>
      <c r="H797" s="152">
        <v>0</v>
      </c>
      <c r="I797" s="154">
        <v>0</v>
      </c>
      <c r="J797" s="142">
        <v>4060531061</v>
      </c>
      <c r="K797" s="52">
        <f t="shared" si="198"/>
        <v>0</v>
      </c>
      <c r="L797" s="52">
        <f t="shared" si="200"/>
        <v>0</v>
      </c>
      <c r="M797" s="52">
        <f t="shared" si="201"/>
        <v>2.5</v>
      </c>
      <c r="N797" s="52">
        <f t="shared" si="199"/>
        <v>0</v>
      </c>
      <c r="O797" s="52">
        <f t="shared" si="202"/>
        <v>2.5</v>
      </c>
      <c r="P797" s="52">
        <f t="shared" si="203"/>
        <v>0</v>
      </c>
      <c r="Q797" s="157">
        <f t="shared" si="204"/>
        <v>0</v>
      </c>
      <c r="R797" s="143">
        <f t="shared" si="205"/>
        <v>0</v>
      </c>
      <c r="S797" s="52" t="str">
        <f t="shared" si="206"/>
        <v xml:space="preserve"> </v>
      </c>
      <c r="T797" s="52">
        <v>0.99999999999999989</v>
      </c>
      <c r="U797" s="53">
        <v>4260.1841999999997</v>
      </c>
      <c r="V797" s="160">
        <v>4260.1842999999999</v>
      </c>
      <c r="W797" s="190" t="str">
        <f t="shared" si="207"/>
        <v>NÃO</v>
      </c>
      <c r="X797" s="184">
        <f t="shared" si="208"/>
        <v>4260.184299999999</v>
      </c>
      <c r="Y797" s="202"/>
      <c r="Z797" s="192">
        <f t="shared" si="209"/>
        <v>4260.184299999999</v>
      </c>
      <c r="AA797" s="184">
        <f t="shared" si="210"/>
        <v>4260.184299999999</v>
      </c>
      <c r="AB797" s="118">
        <f t="shared" si="211"/>
        <v>4260.184299999999</v>
      </c>
    </row>
    <row r="798" spans="1:28" x14ac:dyDescent="0.25">
      <c r="A798" s="203" t="s">
        <v>279</v>
      </c>
      <c r="B798" s="147" t="s">
        <v>125</v>
      </c>
      <c r="C798" s="147" t="s">
        <v>71</v>
      </c>
      <c r="D798" s="147" t="s">
        <v>198</v>
      </c>
      <c r="E798" s="147" t="s">
        <v>250</v>
      </c>
      <c r="F798" s="148">
        <v>0.99999999999999989</v>
      </c>
      <c r="G798" s="149">
        <v>4344.4812000000002</v>
      </c>
      <c r="H798" s="148">
        <v>0</v>
      </c>
      <c r="I798" s="149">
        <v>0</v>
      </c>
      <c r="J798" s="121">
        <v>4060531062</v>
      </c>
      <c r="K798" s="52">
        <f t="shared" si="198"/>
        <v>0</v>
      </c>
      <c r="L798" s="52">
        <f t="shared" si="200"/>
        <v>0</v>
      </c>
      <c r="M798" s="52">
        <f t="shared" si="201"/>
        <v>0.99999999999999989</v>
      </c>
      <c r="N798" s="52">
        <f t="shared" si="199"/>
        <v>0</v>
      </c>
      <c r="O798" s="52">
        <f t="shared" si="202"/>
        <v>0.99999999999999989</v>
      </c>
      <c r="P798" s="52">
        <f t="shared" si="203"/>
        <v>0</v>
      </c>
      <c r="Q798" s="148">
        <f t="shared" si="204"/>
        <v>0</v>
      </c>
      <c r="R798" s="52">
        <f t="shared" si="205"/>
        <v>0</v>
      </c>
      <c r="S798" s="52" t="str">
        <f t="shared" si="206"/>
        <v xml:space="preserve"> </v>
      </c>
      <c r="T798" s="52">
        <v>0.99999999999999989</v>
      </c>
      <c r="U798" s="53">
        <v>4344.4812000000002</v>
      </c>
      <c r="V798" s="149">
        <v>4344.4811</v>
      </c>
      <c r="W798" s="174" t="str">
        <f t="shared" si="207"/>
        <v>NÃO</v>
      </c>
      <c r="X798" s="118">
        <f t="shared" si="208"/>
        <v>4344.4810999999991</v>
      </c>
      <c r="Y798" s="204"/>
      <c r="Z798" s="175">
        <f t="shared" si="209"/>
        <v>4344.4810999999991</v>
      </c>
      <c r="AA798" s="118">
        <f t="shared" si="210"/>
        <v>4344.4810999999991</v>
      </c>
      <c r="AB798" s="118">
        <f t="shared" si="211"/>
        <v>4344.4810999999991</v>
      </c>
    </row>
    <row r="799" spans="1:28" x14ac:dyDescent="0.25">
      <c r="A799" s="193" t="s">
        <v>279</v>
      </c>
      <c r="B799" s="51" t="s">
        <v>125</v>
      </c>
      <c r="C799" s="51" t="s">
        <v>71</v>
      </c>
      <c r="D799" s="51" t="s">
        <v>199</v>
      </c>
      <c r="E799" s="51" t="s">
        <v>250</v>
      </c>
      <c r="F799" s="52">
        <v>2.5</v>
      </c>
      <c r="G799" s="53">
        <v>10861.203</v>
      </c>
      <c r="H799" s="52">
        <v>3</v>
      </c>
      <c r="I799" s="53">
        <v>12923.02</v>
      </c>
      <c r="J799" s="121">
        <v>4060531063</v>
      </c>
      <c r="K799" s="52">
        <f t="shared" si="198"/>
        <v>3</v>
      </c>
      <c r="L799" s="52">
        <f t="shared" si="200"/>
        <v>3</v>
      </c>
      <c r="M799" s="52">
        <f t="shared" si="201"/>
        <v>3</v>
      </c>
      <c r="N799" s="52">
        <f t="shared" si="199"/>
        <v>3</v>
      </c>
      <c r="O799" s="52">
        <f t="shared" si="202"/>
        <v>3</v>
      </c>
      <c r="P799" s="52">
        <f t="shared" si="203"/>
        <v>3</v>
      </c>
      <c r="Q799" s="52">
        <f t="shared" si="204"/>
        <v>3</v>
      </c>
      <c r="R799" s="52">
        <f t="shared" si="205"/>
        <v>0</v>
      </c>
      <c r="S799" s="52" t="str">
        <f t="shared" si="206"/>
        <v>não</v>
      </c>
      <c r="T799" s="52">
        <v>3</v>
      </c>
      <c r="U799" s="53">
        <v>13033.442999999999</v>
      </c>
      <c r="V799" s="53">
        <v>4344.4811</v>
      </c>
      <c r="W799" s="176" t="str">
        <f t="shared" si="207"/>
        <v>NÃO</v>
      </c>
      <c r="X799" s="118">
        <f t="shared" si="208"/>
        <v>-2172.24055</v>
      </c>
      <c r="Y799" s="194" t="str">
        <f>IF(I799&gt;(H799*V799),"SIM","NÃO")</f>
        <v>NÃO</v>
      </c>
      <c r="Z799" s="118">
        <f t="shared" si="209"/>
        <v>-2153.8366666666666</v>
      </c>
      <c r="AA799" s="118">
        <f t="shared" si="210"/>
        <v>-2172.24055</v>
      </c>
      <c r="AB799" s="118">
        <f t="shared" si="211"/>
        <v>-2153.8366666666666</v>
      </c>
    </row>
    <row r="800" spans="1:28" x14ac:dyDescent="0.25">
      <c r="A800" s="193" t="s">
        <v>279</v>
      </c>
      <c r="B800" s="51" t="s">
        <v>125</v>
      </c>
      <c r="C800" s="51" t="s">
        <v>71</v>
      </c>
      <c r="D800" s="51" t="s">
        <v>200</v>
      </c>
      <c r="E800" s="51" t="s">
        <v>250</v>
      </c>
      <c r="F800" s="52">
        <v>1.5</v>
      </c>
      <c r="G800" s="53">
        <v>6516.7218000000003</v>
      </c>
      <c r="H800" s="52">
        <v>0</v>
      </c>
      <c r="I800" s="53">
        <v>0</v>
      </c>
      <c r="J800" s="121">
        <v>4060531064</v>
      </c>
      <c r="K800" s="52">
        <f t="shared" si="198"/>
        <v>0</v>
      </c>
      <c r="L800" s="52">
        <f t="shared" si="200"/>
        <v>0</v>
      </c>
      <c r="M800" s="52">
        <f t="shared" si="201"/>
        <v>1.5</v>
      </c>
      <c r="N800" s="52">
        <f t="shared" si="199"/>
        <v>0</v>
      </c>
      <c r="O800" s="52">
        <f t="shared" si="202"/>
        <v>1.5</v>
      </c>
      <c r="P800" s="52">
        <f t="shared" si="203"/>
        <v>0</v>
      </c>
      <c r="Q800" s="52">
        <f t="shared" si="204"/>
        <v>0</v>
      </c>
      <c r="R800" s="52">
        <f t="shared" si="205"/>
        <v>0</v>
      </c>
      <c r="S800" s="52" t="str">
        <f t="shared" si="206"/>
        <v xml:space="preserve"> </v>
      </c>
      <c r="T800" s="52">
        <v>1.5</v>
      </c>
      <c r="U800" s="53">
        <v>6516.7218000000003</v>
      </c>
      <c r="V800" s="53">
        <v>4344.4811</v>
      </c>
      <c r="W800" s="176" t="str">
        <f t="shared" si="207"/>
        <v>NÃO</v>
      </c>
      <c r="X800" s="118">
        <f t="shared" si="208"/>
        <v>6516.7216499999995</v>
      </c>
      <c r="Y800" s="194"/>
      <c r="Z800" s="118">
        <f t="shared" si="209"/>
        <v>6516.7216499999995</v>
      </c>
      <c r="AA800" s="118">
        <f t="shared" si="210"/>
        <v>6516.7216499999995</v>
      </c>
      <c r="AB800" s="118">
        <f t="shared" si="211"/>
        <v>6516.7216499999995</v>
      </c>
    </row>
    <row r="801" spans="1:28" x14ac:dyDescent="0.25">
      <c r="A801" s="193" t="s">
        <v>279</v>
      </c>
      <c r="B801" s="51" t="s">
        <v>125</v>
      </c>
      <c r="C801" s="51" t="s">
        <v>71</v>
      </c>
      <c r="D801" s="51" t="s">
        <v>201</v>
      </c>
      <c r="E801" s="51" t="s">
        <v>250</v>
      </c>
      <c r="F801" s="52">
        <v>0.99999999999999989</v>
      </c>
      <c r="G801" s="53">
        <v>4344.4812000000002</v>
      </c>
      <c r="H801" s="52">
        <v>0</v>
      </c>
      <c r="I801" s="53">
        <v>0</v>
      </c>
      <c r="J801" s="121">
        <v>4060531065</v>
      </c>
      <c r="K801" s="52">
        <f t="shared" si="198"/>
        <v>0</v>
      </c>
      <c r="L801" s="52">
        <f t="shared" si="200"/>
        <v>0</v>
      </c>
      <c r="M801" s="52">
        <f t="shared" si="201"/>
        <v>1.5</v>
      </c>
      <c r="N801" s="52">
        <f t="shared" si="199"/>
        <v>0</v>
      </c>
      <c r="O801" s="52">
        <f t="shared" si="202"/>
        <v>1.5</v>
      </c>
      <c r="P801" s="52">
        <f t="shared" si="203"/>
        <v>0</v>
      </c>
      <c r="Q801" s="52">
        <f t="shared" si="204"/>
        <v>0</v>
      </c>
      <c r="R801" s="52">
        <f t="shared" si="205"/>
        <v>0</v>
      </c>
      <c r="S801" s="52" t="str">
        <f t="shared" si="206"/>
        <v xml:space="preserve"> </v>
      </c>
      <c r="T801" s="52">
        <v>1.5</v>
      </c>
      <c r="U801" s="53">
        <v>6516.7218000000003</v>
      </c>
      <c r="V801" s="53">
        <v>4344.4811</v>
      </c>
      <c r="W801" s="176" t="str">
        <f t="shared" si="207"/>
        <v>NÃO</v>
      </c>
      <c r="X801" s="118">
        <f t="shared" si="208"/>
        <v>4344.4810999999991</v>
      </c>
      <c r="Y801" s="194"/>
      <c r="Z801" s="118">
        <f t="shared" si="209"/>
        <v>4344.4810999999991</v>
      </c>
      <c r="AA801" s="118">
        <f t="shared" si="210"/>
        <v>4344.4810999999991</v>
      </c>
      <c r="AB801" s="118">
        <f t="shared" si="211"/>
        <v>4344.4810999999991</v>
      </c>
    </row>
    <row r="802" spans="1:28" x14ac:dyDescent="0.25">
      <c r="A802" s="193" t="s">
        <v>279</v>
      </c>
      <c r="B802" s="51" t="s">
        <v>125</v>
      </c>
      <c r="C802" s="51" t="s">
        <v>71</v>
      </c>
      <c r="D802" s="51" t="s">
        <v>202</v>
      </c>
      <c r="E802" s="51" t="s">
        <v>250</v>
      </c>
      <c r="F802" s="52">
        <v>0.99999999999999989</v>
      </c>
      <c r="G802" s="53">
        <v>4344.4812000000002</v>
      </c>
      <c r="H802" s="52">
        <v>0</v>
      </c>
      <c r="I802" s="53">
        <v>0</v>
      </c>
      <c r="J802" s="121">
        <v>4060531066</v>
      </c>
      <c r="K802" s="52">
        <f t="shared" si="198"/>
        <v>0</v>
      </c>
      <c r="L802" s="52">
        <f t="shared" si="200"/>
        <v>0</v>
      </c>
      <c r="M802" s="52">
        <f t="shared" si="201"/>
        <v>0.99999999999999989</v>
      </c>
      <c r="N802" s="52">
        <f t="shared" si="199"/>
        <v>0</v>
      </c>
      <c r="O802" s="52">
        <f t="shared" si="202"/>
        <v>0.99999999999999989</v>
      </c>
      <c r="P802" s="52">
        <f t="shared" si="203"/>
        <v>0</v>
      </c>
      <c r="Q802" s="52">
        <f t="shared" si="204"/>
        <v>0</v>
      </c>
      <c r="R802" s="52">
        <f t="shared" si="205"/>
        <v>0</v>
      </c>
      <c r="S802" s="52" t="str">
        <f t="shared" si="206"/>
        <v xml:space="preserve"> </v>
      </c>
      <c r="T802" s="52">
        <v>0.99999999999999989</v>
      </c>
      <c r="U802" s="53">
        <v>4344.4812000000002</v>
      </c>
      <c r="V802" s="53">
        <v>4344.4811</v>
      </c>
      <c r="W802" s="176" t="str">
        <f t="shared" si="207"/>
        <v>NÃO</v>
      </c>
      <c r="X802" s="118">
        <f t="shared" si="208"/>
        <v>4344.4810999999991</v>
      </c>
      <c r="Y802" s="194"/>
      <c r="Z802" s="118">
        <f t="shared" si="209"/>
        <v>4344.4810999999991</v>
      </c>
      <c r="AA802" s="118">
        <f t="shared" si="210"/>
        <v>4344.4810999999991</v>
      </c>
      <c r="AB802" s="118">
        <f t="shared" si="211"/>
        <v>4344.4810999999991</v>
      </c>
    </row>
    <row r="803" spans="1:28" x14ac:dyDescent="0.25">
      <c r="A803" s="193" t="s">
        <v>279</v>
      </c>
      <c r="B803" s="51" t="s">
        <v>125</v>
      </c>
      <c r="C803" s="51" t="s">
        <v>71</v>
      </c>
      <c r="D803" s="51" t="s">
        <v>203</v>
      </c>
      <c r="E803" s="51" t="s">
        <v>250</v>
      </c>
      <c r="F803" s="52">
        <v>0.99999999999999989</v>
      </c>
      <c r="G803" s="53">
        <v>4344.4812000000002</v>
      </c>
      <c r="H803" s="52">
        <v>3</v>
      </c>
      <c r="I803" s="53">
        <v>15277.58</v>
      </c>
      <c r="J803" s="121">
        <v>4060531067</v>
      </c>
      <c r="K803" s="52">
        <f t="shared" si="198"/>
        <v>3</v>
      </c>
      <c r="L803" s="52">
        <f t="shared" si="200"/>
        <v>0.99999999999999989</v>
      </c>
      <c r="M803" s="52">
        <f t="shared" si="201"/>
        <v>0.99999999999999989</v>
      </c>
      <c r="N803" s="52">
        <f t="shared" si="199"/>
        <v>3</v>
      </c>
      <c r="O803" s="52">
        <f t="shared" si="202"/>
        <v>0.99999999999999989</v>
      </c>
      <c r="P803" s="52">
        <f t="shared" si="203"/>
        <v>3</v>
      </c>
      <c r="Q803" s="52">
        <f t="shared" si="204"/>
        <v>1</v>
      </c>
      <c r="R803" s="52">
        <f t="shared" si="205"/>
        <v>0</v>
      </c>
      <c r="S803" s="52" t="str">
        <f t="shared" si="206"/>
        <v>não</v>
      </c>
      <c r="T803" s="52">
        <v>0.99999999999999989</v>
      </c>
      <c r="U803" s="53">
        <v>4344.4812000000002</v>
      </c>
      <c r="V803" s="53">
        <v>4344.4811</v>
      </c>
      <c r="W803" s="176" t="str">
        <f t="shared" si="207"/>
        <v>SIM</v>
      </c>
      <c r="X803" s="118">
        <f t="shared" si="208"/>
        <v>-4.8233429472688271E-13</v>
      </c>
      <c r="Y803" s="194" t="str">
        <f>IF(I803&gt;(H803*V803),"SIM","NÃO")</f>
        <v>SIM</v>
      </c>
      <c r="Z803" s="118">
        <f t="shared" si="209"/>
        <v>-4.8233429472688271E-13</v>
      </c>
      <c r="AA803" s="118">
        <f t="shared" si="210"/>
        <v>-8688.9621999999999</v>
      </c>
      <c r="AB803" s="118">
        <f t="shared" si="211"/>
        <v>-8688.9621999999999</v>
      </c>
    </row>
    <row r="804" spans="1:28" x14ac:dyDescent="0.25">
      <c r="A804" s="193" t="s">
        <v>279</v>
      </c>
      <c r="B804" s="51" t="s">
        <v>125</v>
      </c>
      <c r="C804" s="51" t="s">
        <v>71</v>
      </c>
      <c r="D804" s="51" t="s">
        <v>204</v>
      </c>
      <c r="E804" s="51" t="s">
        <v>250</v>
      </c>
      <c r="F804" s="52">
        <v>0.99999999999999989</v>
      </c>
      <c r="G804" s="53">
        <v>4344.4812000000002</v>
      </c>
      <c r="H804" s="52">
        <v>0</v>
      </c>
      <c r="I804" s="53">
        <v>0</v>
      </c>
      <c r="J804" s="121">
        <v>4060531068</v>
      </c>
      <c r="K804" s="52">
        <f t="shared" si="198"/>
        <v>0</v>
      </c>
      <c r="L804" s="52">
        <f t="shared" si="200"/>
        <v>0</v>
      </c>
      <c r="M804" s="52">
        <f t="shared" si="201"/>
        <v>0.99999999999999989</v>
      </c>
      <c r="N804" s="52">
        <f t="shared" si="199"/>
        <v>0</v>
      </c>
      <c r="O804" s="52">
        <f t="shared" si="202"/>
        <v>0.99999999999999989</v>
      </c>
      <c r="P804" s="52">
        <f t="shared" si="203"/>
        <v>0</v>
      </c>
      <c r="Q804" s="52">
        <f t="shared" si="204"/>
        <v>0</v>
      </c>
      <c r="R804" s="52">
        <f t="shared" si="205"/>
        <v>0</v>
      </c>
      <c r="S804" s="52" t="str">
        <f t="shared" si="206"/>
        <v xml:space="preserve"> </v>
      </c>
      <c r="T804" s="52">
        <v>0.99999999999999989</v>
      </c>
      <c r="U804" s="53">
        <v>4344.4812000000002</v>
      </c>
      <c r="V804" s="53">
        <v>4344.4811</v>
      </c>
      <c r="W804" s="176" t="str">
        <f t="shared" si="207"/>
        <v>NÃO</v>
      </c>
      <c r="X804" s="118">
        <f t="shared" si="208"/>
        <v>4344.4810999999991</v>
      </c>
      <c r="Y804" s="194"/>
      <c r="Z804" s="118">
        <f t="shared" si="209"/>
        <v>4344.4810999999991</v>
      </c>
      <c r="AA804" s="118">
        <f t="shared" si="210"/>
        <v>4344.4810999999991</v>
      </c>
      <c r="AB804" s="118">
        <f t="shared" si="211"/>
        <v>4344.4810999999991</v>
      </c>
    </row>
    <row r="805" spans="1:28" ht="30" x14ac:dyDescent="0.25">
      <c r="A805" s="193" t="s">
        <v>279</v>
      </c>
      <c r="B805" s="51" t="s">
        <v>125</v>
      </c>
      <c r="C805" s="51" t="s">
        <v>71</v>
      </c>
      <c r="D805" s="51" t="s">
        <v>205</v>
      </c>
      <c r="E805" s="51" t="s">
        <v>250</v>
      </c>
      <c r="F805" s="52">
        <v>4.5</v>
      </c>
      <c r="G805" s="53">
        <v>19550.164799999999</v>
      </c>
      <c r="H805" s="52">
        <v>2</v>
      </c>
      <c r="I805" s="53">
        <v>12277.49</v>
      </c>
      <c r="J805" s="121">
        <v>4060531069</v>
      </c>
      <c r="K805" s="52">
        <f t="shared" si="198"/>
        <v>2</v>
      </c>
      <c r="L805" s="52">
        <f t="shared" si="200"/>
        <v>5.5</v>
      </c>
      <c r="M805" s="52">
        <f t="shared" si="201"/>
        <v>5.5</v>
      </c>
      <c r="N805" s="52">
        <f t="shared" si="199"/>
        <v>2</v>
      </c>
      <c r="O805" s="52">
        <f t="shared" si="202"/>
        <v>5.5</v>
      </c>
      <c r="P805" s="52">
        <f t="shared" si="203"/>
        <v>2</v>
      </c>
      <c r="Q805" s="52">
        <f t="shared" si="204"/>
        <v>6</v>
      </c>
      <c r="R805" s="52">
        <f t="shared" si="205"/>
        <v>0</v>
      </c>
      <c r="S805" s="52" t="str">
        <f t="shared" si="206"/>
        <v>não</v>
      </c>
      <c r="T805" s="52">
        <v>5.5</v>
      </c>
      <c r="U805" s="53">
        <v>23894.646000000001</v>
      </c>
      <c r="V805" s="53">
        <v>4344.4811</v>
      </c>
      <c r="W805" s="176" t="str">
        <f t="shared" si="207"/>
        <v>NÃO</v>
      </c>
      <c r="X805" s="118">
        <f t="shared" si="208"/>
        <v>10861.20275</v>
      </c>
      <c r="Y805" s="194" t="str">
        <f>IF(I805&gt;(H805*V805),"SIM","NÃO")</f>
        <v>SIM</v>
      </c>
      <c r="Z805" s="118">
        <f t="shared" si="209"/>
        <v>10861.20275</v>
      </c>
      <c r="AA805" s="118">
        <f t="shared" si="210"/>
        <v>10861.20275</v>
      </c>
      <c r="AB805" s="118">
        <f t="shared" si="211"/>
        <v>10861.20275</v>
      </c>
    </row>
    <row r="806" spans="1:28" x14ac:dyDescent="0.25">
      <c r="A806" s="193" t="s">
        <v>279</v>
      </c>
      <c r="B806" s="51" t="s">
        <v>134</v>
      </c>
      <c r="C806" s="51" t="s">
        <v>114</v>
      </c>
      <c r="D806" s="51" t="s">
        <v>247</v>
      </c>
      <c r="E806" s="51" t="s">
        <v>269</v>
      </c>
      <c r="F806" s="52">
        <v>2.5</v>
      </c>
      <c r="G806" s="53">
        <v>14549.646000000001</v>
      </c>
      <c r="H806" s="52">
        <v>2</v>
      </c>
      <c r="I806" s="53">
        <v>8457.09</v>
      </c>
      <c r="J806" s="121">
        <v>4060531070</v>
      </c>
      <c r="K806" s="52">
        <f t="shared" si="198"/>
        <v>2</v>
      </c>
      <c r="L806" s="52">
        <f t="shared" si="200"/>
        <v>3</v>
      </c>
      <c r="M806" s="52">
        <f t="shared" si="201"/>
        <v>3</v>
      </c>
      <c r="N806" s="52">
        <f t="shared" si="199"/>
        <v>2</v>
      </c>
      <c r="O806" s="52">
        <f t="shared" si="202"/>
        <v>3</v>
      </c>
      <c r="P806" s="52">
        <f t="shared" si="203"/>
        <v>2</v>
      </c>
      <c r="Q806" s="52">
        <f t="shared" si="204"/>
        <v>3</v>
      </c>
      <c r="R806" s="52">
        <f t="shared" si="205"/>
        <v>0</v>
      </c>
      <c r="S806" s="52" t="str">
        <f t="shared" si="206"/>
        <v>não</v>
      </c>
      <c r="T806" s="52">
        <v>3</v>
      </c>
      <c r="U806" s="53">
        <v>17459.575199999999</v>
      </c>
      <c r="V806" s="53">
        <v>5819.8584000000001</v>
      </c>
      <c r="W806" s="176" t="str">
        <f t="shared" si="207"/>
        <v>NÃO</v>
      </c>
      <c r="X806" s="118">
        <f t="shared" si="208"/>
        <v>2909.9292</v>
      </c>
      <c r="Y806" s="194" t="str">
        <f>IF(I806&gt;(H806*V806),"SIM","NÃO")</f>
        <v>NÃO</v>
      </c>
      <c r="Z806" s="118">
        <f t="shared" si="209"/>
        <v>2909.9292</v>
      </c>
      <c r="AA806" s="118">
        <f t="shared" si="210"/>
        <v>2909.9292</v>
      </c>
      <c r="AB806" s="118">
        <f t="shared" si="211"/>
        <v>2909.9292</v>
      </c>
    </row>
    <row r="807" spans="1:28" x14ac:dyDescent="0.25">
      <c r="A807" s="193" t="s">
        <v>279</v>
      </c>
      <c r="B807" s="51" t="s">
        <v>134</v>
      </c>
      <c r="C807" s="51" t="s">
        <v>114</v>
      </c>
      <c r="D807" s="51" t="s">
        <v>248</v>
      </c>
      <c r="E807" s="51" t="s">
        <v>269</v>
      </c>
      <c r="F807" s="52">
        <v>2.5</v>
      </c>
      <c r="G807" s="53">
        <v>14549.646000000001</v>
      </c>
      <c r="H807" s="52">
        <v>0</v>
      </c>
      <c r="I807" s="53">
        <v>0</v>
      </c>
      <c r="J807" s="121">
        <v>4060531071</v>
      </c>
      <c r="K807" s="52">
        <f t="shared" si="198"/>
        <v>0</v>
      </c>
      <c r="L807" s="52">
        <f t="shared" si="200"/>
        <v>0</v>
      </c>
      <c r="M807" s="52">
        <f t="shared" si="201"/>
        <v>3</v>
      </c>
      <c r="N807" s="52">
        <f t="shared" si="199"/>
        <v>0</v>
      </c>
      <c r="O807" s="52">
        <f t="shared" si="202"/>
        <v>3</v>
      </c>
      <c r="P807" s="52">
        <f t="shared" si="203"/>
        <v>0</v>
      </c>
      <c r="Q807" s="52">
        <f t="shared" si="204"/>
        <v>0</v>
      </c>
      <c r="R807" s="52">
        <f t="shared" si="205"/>
        <v>0</v>
      </c>
      <c r="S807" s="52" t="str">
        <f t="shared" si="206"/>
        <v xml:space="preserve"> </v>
      </c>
      <c r="T807" s="52">
        <v>3</v>
      </c>
      <c r="U807" s="53">
        <v>17459.575199999999</v>
      </c>
      <c r="V807" s="53">
        <v>5819.8584000000001</v>
      </c>
      <c r="W807" s="176" t="str">
        <f t="shared" si="207"/>
        <v>NÃO</v>
      </c>
      <c r="X807" s="118">
        <f t="shared" si="208"/>
        <v>14549.646000000001</v>
      </c>
      <c r="Y807" s="194"/>
      <c r="Z807" s="118">
        <f t="shared" si="209"/>
        <v>14549.646000000001</v>
      </c>
      <c r="AA807" s="118">
        <f t="shared" si="210"/>
        <v>14549.646000000001</v>
      </c>
      <c r="AB807" s="118">
        <f t="shared" si="211"/>
        <v>14549.646000000001</v>
      </c>
    </row>
    <row r="808" spans="1:28" x14ac:dyDescent="0.25">
      <c r="A808" s="193" t="s">
        <v>279</v>
      </c>
      <c r="B808" s="51" t="s">
        <v>134</v>
      </c>
      <c r="C808" s="51" t="s">
        <v>114</v>
      </c>
      <c r="D808" s="51" t="s">
        <v>249</v>
      </c>
      <c r="E808" s="51" t="s">
        <v>269</v>
      </c>
      <c r="F808" s="52">
        <v>5.5</v>
      </c>
      <c r="G808" s="53">
        <v>32009.2212</v>
      </c>
      <c r="H808" s="52">
        <v>3</v>
      </c>
      <c r="I808" s="53">
        <v>18484.310000000001</v>
      </c>
      <c r="J808" s="121">
        <v>4060531072</v>
      </c>
      <c r="K808" s="52">
        <f t="shared" si="198"/>
        <v>3</v>
      </c>
      <c r="L808" s="52">
        <f t="shared" si="200"/>
        <v>6.4999999999999991</v>
      </c>
      <c r="M808" s="52">
        <f t="shared" si="201"/>
        <v>6.4999999999999991</v>
      </c>
      <c r="N808" s="52">
        <f t="shared" si="199"/>
        <v>3</v>
      </c>
      <c r="O808" s="52">
        <f t="shared" si="202"/>
        <v>6.4999999999999991</v>
      </c>
      <c r="P808" s="52">
        <f t="shared" si="203"/>
        <v>3</v>
      </c>
      <c r="Q808" s="52">
        <f t="shared" si="204"/>
        <v>7</v>
      </c>
      <c r="R808" s="52">
        <f t="shared" si="205"/>
        <v>0</v>
      </c>
      <c r="S808" s="52" t="str">
        <f t="shared" si="206"/>
        <v>não</v>
      </c>
      <c r="T808" s="52">
        <v>6.4999999999999991</v>
      </c>
      <c r="U808" s="53">
        <v>37829.079599999997</v>
      </c>
      <c r="V808" s="53">
        <v>5819.8584000000001</v>
      </c>
      <c r="W808" s="176" t="str">
        <f t="shared" si="207"/>
        <v>NÃO</v>
      </c>
      <c r="X808" s="118">
        <f t="shared" si="208"/>
        <v>14549.646000000001</v>
      </c>
      <c r="Y808" s="194" t="str">
        <f>IF(I808&gt;(H808*V808),"SIM","NÃO")</f>
        <v>SIM</v>
      </c>
      <c r="Z808" s="118">
        <f t="shared" si="209"/>
        <v>14549.646000000001</v>
      </c>
      <c r="AA808" s="118">
        <f t="shared" si="210"/>
        <v>14549.646000000001</v>
      </c>
      <c r="AB808" s="118">
        <f t="shared" si="211"/>
        <v>14549.646000000001</v>
      </c>
    </row>
    <row r="809" spans="1:28" ht="30" x14ac:dyDescent="0.25">
      <c r="A809" s="193" t="s">
        <v>279</v>
      </c>
      <c r="B809" s="51" t="s">
        <v>138</v>
      </c>
      <c r="C809" s="51" t="s">
        <v>25</v>
      </c>
      <c r="D809" s="51" t="s">
        <v>244</v>
      </c>
      <c r="E809" s="51" t="s">
        <v>254</v>
      </c>
      <c r="F809" s="52">
        <v>2.5</v>
      </c>
      <c r="G809" s="53">
        <v>13239.378000000001</v>
      </c>
      <c r="H809" s="52">
        <v>1</v>
      </c>
      <c r="I809" s="53">
        <v>5718.07</v>
      </c>
      <c r="J809" s="121">
        <v>4060531073</v>
      </c>
      <c r="K809" s="52">
        <f t="shared" si="198"/>
        <v>1</v>
      </c>
      <c r="L809" s="52">
        <f t="shared" si="200"/>
        <v>3</v>
      </c>
      <c r="M809" s="52">
        <f t="shared" si="201"/>
        <v>3</v>
      </c>
      <c r="N809" s="52">
        <f t="shared" si="199"/>
        <v>1</v>
      </c>
      <c r="O809" s="52">
        <f t="shared" si="202"/>
        <v>3</v>
      </c>
      <c r="P809" s="52">
        <f t="shared" si="203"/>
        <v>1</v>
      </c>
      <c r="Q809" s="52">
        <f t="shared" si="204"/>
        <v>3</v>
      </c>
      <c r="R809" s="52">
        <f t="shared" si="205"/>
        <v>0</v>
      </c>
      <c r="S809" s="52" t="str">
        <f t="shared" si="206"/>
        <v>não</v>
      </c>
      <c r="T809" s="52">
        <v>3</v>
      </c>
      <c r="U809" s="53">
        <v>15887.2536</v>
      </c>
      <c r="V809" s="53">
        <v>5295.7511999999997</v>
      </c>
      <c r="W809" s="176" t="str">
        <f t="shared" si="207"/>
        <v>NÃO</v>
      </c>
      <c r="X809" s="118">
        <f t="shared" si="208"/>
        <v>7943.6268</v>
      </c>
      <c r="Y809" s="194" t="str">
        <f>IF(I809&gt;(H809*V809),"SIM","NÃO")</f>
        <v>SIM</v>
      </c>
      <c r="Z809" s="118">
        <f t="shared" si="209"/>
        <v>7943.6268</v>
      </c>
      <c r="AA809" s="118">
        <f t="shared" si="210"/>
        <v>7943.6268</v>
      </c>
      <c r="AB809" s="118">
        <f t="shared" si="211"/>
        <v>7943.6268</v>
      </c>
    </row>
    <row r="810" spans="1:28" ht="30" x14ac:dyDescent="0.25">
      <c r="A810" s="193" t="s">
        <v>279</v>
      </c>
      <c r="B810" s="51" t="s">
        <v>138</v>
      </c>
      <c r="C810" s="51" t="s">
        <v>25</v>
      </c>
      <c r="D810" s="51" t="s">
        <v>245</v>
      </c>
      <c r="E810" s="51" t="s">
        <v>250</v>
      </c>
      <c r="F810" s="52">
        <v>0</v>
      </c>
      <c r="G810" s="53">
        <v>0</v>
      </c>
      <c r="H810" s="52">
        <v>1</v>
      </c>
      <c r="I810" s="53">
        <v>4306.34</v>
      </c>
      <c r="J810" s="121">
        <v>4060531074</v>
      </c>
      <c r="K810" s="52">
        <f t="shared" si="198"/>
        <v>0</v>
      </c>
      <c r="L810" s="52">
        <f t="shared" si="200"/>
        <v>0</v>
      </c>
      <c r="M810" s="52">
        <f t="shared" si="201"/>
        <v>3.5000000000000004</v>
      </c>
      <c r="N810" s="52">
        <f t="shared" si="199"/>
        <v>1</v>
      </c>
      <c r="O810" s="52">
        <f t="shared" si="202"/>
        <v>3.5000000000000004</v>
      </c>
      <c r="P810" s="52">
        <f t="shared" si="203"/>
        <v>1</v>
      </c>
      <c r="Q810" s="52">
        <f t="shared" si="204"/>
        <v>0</v>
      </c>
      <c r="R810" s="52">
        <f t="shared" si="205"/>
        <v>0</v>
      </c>
      <c r="S810" s="52" t="str">
        <f t="shared" si="206"/>
        <v xml:space="preserve"> </v>
      </c>
      <c r="T810" s="52">
        <v>0</v>
      </c>
      <c r="U810" s="53">
        <v>0</v>
      </c>
      <c r="V810" s="53">
        <v>4344.4811</v>
      </c>
      <c r="W810" s="176" t="str">
        <f t="shared" si="207"/>
        <v/>
      </c>
      <c r="X810" s="118">
        <f t="shared" si="208"/>
        <v>-4344.4811</v>
      </c>
      <c r="Y810" s="194" t="str">
        <f>IF(I810&gt;(H810*V810),"SIM","NÃO")</f>
        <v>NÃO</v>
      </c>
      <c r="Z810" s="118">
        <f t="shared" si="209"/>
        <v>-4306.34</v>
      </c>
      <c r="AA810" s="118">
        <f t="shared" si="210"/>
        <v>-4344.4811</v>
      </c>
      <c r="AB810" s="118">
        <f t="shared" si="211"/>
        <v>-4306.34</v>
      </c>
    </row>
    <row r="811" spans="1:28" ht="30" x14ac:dyDescent="0.25">
      <c r="A811" s="193" t="s">
        <v>279</v>
      </c>
      <c r="B811" s="51" t="s">
        <v>138</v>
      </c>
      <c r="C811" s="51" t="s">
        <v>25</v>
      </c>
      <c r="D811" s="51" t="s">
        <v>245</v>
      </c>
      <c r="E811" s="51" t="s">
        <v>254</v>
      </c>
      <c r="F811" s="52">
        <v>3</v>
      </c>
      <c r="G811" s="53">
        <v>15887.2536</v>
      </c>
      <c r="H811" s="52">
        <v>1</v>
      </c>
      <c r="I811" s="53">
        <v>4065.27</v>
      </c>
      <c r="J811" s="121">
        <v>4060531074</v>
      </c>
      <c r="K811" s="52">
        <f t="shared" si="198"/>
        <v>1</v>
      </c>
      <c r="L811" s="52">
        <f t="shared" si="200"/>
        <v>3.5000000000000004</v>
      </c>
      <c r="M811" s="52">
        <f t="shared" si="201"/>
        <v>3.5000000000000004</v>
      </c>
      <c r="N811" s="52">
        <f t="shared" si="199"/>
        <v>1</v>
      </c>
      <c r="O811" s="52">
        <f t="shared" si="202"/>
        <v>3.5000000000000004</v>
      </c>
      <c r="P811" s="52">
        <f t="shared" si="203"/>
        <v>1</v>
      </c>
      <c r="Q811" s="52">
        <f t="shared" si="204"/>
        <v>4</v>
      </c>
      <c r="R811" s="52">
        <f t="shared" si="205"/>
        <v>0</v>
      </c>
      <c r="S811" s="52" t="str">
        <f t="shared" si="206"/>
        <v>não</v>
      </c>
      <c r="T811" s="52">
        <v>3.5000000000000004</v>
      </c>
      <c r="U811" s="53">
        <v>18535.129199999999</v>
      </c>
      <c r="V811" s="53">
        <v>5295.7511999999997</v>
      </c>
      <c r="W811" s="176" t="str">
        <f t="shared" si="207"/>
        <v>NÃO</v>
      </c>
      <c r="X811" s="118">
        <f t="shared" si="208"/>
        <v>10591.502399999999</v>
      </c>
      <c r="Y811" s="194" t="str">
        <f>IF(I811&gt;(H811*V811),"SIM","NÃO")</f>
        <v>NÃO</v>
      </c>
      <c r="Z811" s="118">
        <f t="shared" si="209"/>
        <v>10591.502399999999</v>
      </c>
      <c r="AA811" s="118">
        <f t="shared" si="210"/>
        <v>10591.502399999999</v>
      </c>
      <c r="AB811" s="118">
        <f t="shared" si="211"/>
        <v>10591.502399999999</v>
      </c>
    </row>
    <row r="812" spans="1:28" ht="30" x14ac:dyDescent="0.25">
      <c r="A812" s="193" t="s">
        <v>279</v>
      </c>
      <c r="B812" s="51" t="s">
        <v>138</v>
      </c>
      <c r="C812" s="51" t="s">
        <v>25</v>
      </c>
      <c r="D812" s="51" t="s">
        <v>246</v>
      </c>
      <c r="E812" s="51" t="s">
        <v>254</v>
      </c>
      <c r="F812" s="52">
        <v>12.500000000000002</v>
      </c>
      <c r="G812" s="53">
        <v>66196.89</v>
      </c>
      <c r="H812" s="52">
        <v>13</v>
      </c>
      <c r="I812" s="53">
        <v>76444.97</v>
      </c>
      <c r="J812" s="121">
        <v>4060531075</v>
      </c>
      <c r="K812" s="52">
        <f t="shared" si="198"/>
        <v>13</v>
      </c>
      <c r="L812" s="52">
        <f t="shared" si="200"/>
        <v>14.499999999999998</v>
      </c>
      <c r="M812" s="52">
        <f t="shared" si="201"/>
        <v>14.499999999999998</v>
      </c>
      <c r="N812" s="52">
        <f t="shared" si="199"/>
        <v>13</v>
      </c>
      <c r="O812" s="52">
        <f t="shared" si="202"/>
        <v>14.499999999999998</v>
      </c>
      <c r="P812" s="52">
        <f t="shared" si="203"/>
        <v>13</v>
      </c>
      <c r="Q812" s="52">
        <f t="shared" si="204"/>
        <v>15</v>
      </c>
      <c r="R812" s="52">
        <f t="shared" si="205"/>
        <v>0</v>
      </c>
      <c r="S812" s="52" t="str">
        <f t="shared" si="206"/>
        <v>não</v>
      </c>
      <c r="T812" s="52">
        <v>14.499999999999998</v>
      </c>
      <c r="U812" s="53">
        <v>76788.392399999997</v>
      </c>
      <c r="V812" s="53">
        <v>5295.7511999999997</v>
      </c>
      <c r="W812" s="176" t="str">
        <f t="shared" si="207"/>
        <v>NÃO</v>
      </c>
      <c r="X812" s="118">
        <f t="shared" si="208"/>
        <v>-2647.8755999999903</v>
      </c>
      <c r="Y812" s="194" t="str">
        <f>IF(I812&gt;(H812*V812),"SIM","NÃO")</f>
        <v>SIM</v>
      </c>
      <c r="Z812" s="118">
        <f t="shared" si="209"/>
        <v>-2647.8755999999903</v>
      </c>
      <c r="AA812" s="118">
        <f t="shared" si="210"/>
        <v>-2647.8755999999903</v>
      </c>
      <c r="AB812" s="118">
        <f t="shared" si="211"/>
        <v>-2647.8755999999903</v>
      </c>
    </row>
    <row r="813" spans="1:28" x14ac:dyDescent="0.25">
      <c r="A813" s="193" t="s">
        <v>279</v>
      </c>
      <c r="B813" s="51" t="s">
        <v>105</v>
      </c>
      <c r="C813" s="51" t="s">
        <v>69</v>
      </c>
      <c r="D813" s="51" t="s">
        <v>217</v>
      </c>
      <c r="E813" s="51" t="s">
        <v>250</v>
      </c>
      <c r="F813" s="52">
        <v>0.99999999999999989</v>
      </c>
      <c r="G813" s="53">
        <v>4344.4812000000002</v>
      </c>
      <c r="H813" s="52">
        <v>0</v>
      </c>
      <c r="I813" s="53">
        <v>0</v>
      </c>
      <c r="J813" s="121">
        <v>4060531076</v>
      </c>
      <c r="K813" s="52">
        <f t="shared" si="198"/>
        <v>0</v>
      </c>
      <c r="L813" s="52">
        <f t="shared" si="200"/>
        <v>0</v>
      </c>
      <c r="M813" s="52">
        <f t="shared" si="201"/>
        <v>0.99999999999999989</v>
      </c>
      <c r="N813" s="52">
        <f t="shared" si="199"/>
        <v>0</v>
      </c>
      <c r="O813" s="52">
        <f t="shared" si="202"/>
        <v>0.99999999999999989</v>
      </c>
      <c r="P813" s="52">
        <f t="shared" si="203"/>
        <v>0</v>
      </c>
      <c r="Q813" s="52">
        <f t="shared" si="204"/>
        <v>0</v>
      </c>
      <c r="R813" s="52">
        <f t="shared" si="205"/>
        <v>0</v>
      </c>
      <c r="S813" s="52" t="str">
        <f t="shared" si="206"/>
        <v xml:space="preserve"> </v>
      </c>
      <c r="T813" s="52">
        <v>0.99999999999999989</v>
      </c>
      <c r="U813" s="53">
        <v>4344.4812000000002</v>
      </c>
      <c r="V813" s="53">
        <v>4344.4811</v>
      </c>
      <c r="W813" s="176" t="str">
        <f t="shared" si="207"/>
        <v>NÃO</v>
      </c>
      <c r="X813" s="118">
        <f t="shared" si="208"/>
        <v>4344.4810999999991</v>
      </c>
      <c r="Y813" s="194"/>
      <c r="Z813" s="118">
        <f t="shared" si="209"/>
        <v>4344.4810999999991</v>
      </c>
      <c r="AA813" s="118">
        <f t="shared" si="210"/>
        <v>4344.4810999999991</v>
      </c>
      <c r="AB813" s="118">
        <f t="shared" si="211"/>
        <v>4344.4810999999991</v>
      </c>
    </row>
    <row r="814" spans="1:28" x14ac:dyDescent="0.25">
      <c r="A814" s="193" t="s">
        <v>279</v>
      </c>
      <c r="B814" s="51" t="s">
        <v>117</v>
      </c>
      <c r="C814" s="51" t="s">
        <v>51</v>
      </c>
      <c r="D814" s="51" t="s">
        <v>208</v>
      </c>
      <c r="E814" s="51" t="s">
        <v>254</v>
      </c>
      <c r="F814" s="52">
        <v>0.99999999999999989</v>
      </c>
      <c r="G814" s="53">
        <v>5295.7511999999997</v>
      </c>
      <c r="H814" s="52">
        <v>0</v>
      </c>
      <c r="I814" s="53">
        <v>0</v>
      </c>
      <c r="J814" s="121">
        <v>4060531077</v>
      </c>
      <c r="K814" s="52">
        <f t="shared" si="198"/>
        <v>0</v>
      </c>
      <c r="L814" s="52">
        <f t="shared" si="200"/>
        <v>0</v>
      </c>
      <c r="M814" s="52">
        <f t="shared" si="201"/>
        <v>0.99999999999999989</v>
      </c>
      <c r="N814" s="52">
        <f t="shared" si="199"/>
        <v>0</v>
      </c>
      <c r="O814" s="52">
        <f t="shared" si="202"/>
        <v>0.99999999999999989</v>
      </c>
      <c r="P814" s="52">
        <f t="shared" si="203"/>
        <v>0</v>
      </c>
      <c r="Q814" s="52">
        <f t="shared" si="204"/>
        <v>0</v>
      </c>
      <c r="R814" s="52">
        <f t="shared" si="205"/>
        <v>0</v>
      </c>
      <c r="S814" s="52" t="str">
        <f t="shared" si="206"/>
        <v xml:space="preserve"> </v>
      </c>
      <c r="T814" s="52">
        <v>0.99999999999999989</v>
      </c>
      <c r="U814" s="53">
        <v>5295.7511999999997</v>
      </c>
      <c r="V814" s="53">
        <v>5295.7511999999997</v>
      </c>
      <c r="W814" s="176" t="str">
        <f t="shared" si="207"/>
        <v>NÃO</v>
      </c>
      <c r="X814" s="118">
        <f t="shared" si="208"/>
        <v>5295.7511999999988</v>
      </c>
      <c r="Y814" s="194"/>
      <c r="Z814" s="118">
        <f t="shared" si="209"/>
        <v>5295.7511999999988</v>
      </c>
      <c r="AA814" s="118">
        <f t="shared" si="210"/>
        <v>5295.7511999999988</v>
      </c>
      <c r="AB814" s="118">
        <f t="shared" si="211"/>
        <v>5295.7511999999988</v>
      </c>
    </row>
    <row r="815" spans="1:28" x14ac:dyDescent="0.25">
      <c r="A815" s="205"/>
      <c r="B815" s="205"/>
      <c r="C815" s="205"/>
      <c r="D815" s="205"/>
      <c r="E815" s="205"/>
      <c r="F815" s="205"/>
      <c r="G815" s="205"/>
      <c r="H815" s="205"/>
      <c r="I815" s="205"/>
      <c r="J815" s="53" t="str">
        <f t="shared" ref="J815" si="213">MID(A815,1,6)&amp;MID(D815,1,5)</f>
        <v/>
      </c>
      <c r="K815" s="52">
        <f t="shared" ref="K815" si="214">IF(F815=0,0,H815)</f>
        <v>0</v>
      </c>
      <c r="L815" s="52">
        <f t="shared" si="200"/>
        <v>0</v>
      </c>
      <c r="M815" s="52">
        <f t="shared" si="201"/>
        <v>0</v>
      </c>
      <c r="N815" s="52">
        <f t="shared" ref="N815" si="215">SUMIF($J$2:$J$814,J815,$K$2:$K$815)</f>
        <v>0</v>
      </c>
      <c r="O815" s="52">
        <f t="shared" si="202"/>
        <v>0</v>
      </c>
      <c r="P815" s="52">
        <f t="shared" si="203"/>
        <v>0</v>
      </c>
      <c r="Q815" s="52">
        <f t="shared" si="204"/>
        <v>0</v>
      </c>
      <c r="R815" s="52">
        <f t="shared" si="205"/>
        <v>0</v>
      </c>
      <c r="S815" s="52" t="str">
        <f t="shared" si="206"/>
        <v xml:space="preserve"> </v>
      </c>
      <c r="T815" s="119">
        <v>72</v>
      </c>
      <c r="U815" s="205"/>
      <c r="V815" s="205"/>
      <c r="W815" s="205"/>
      <c r="X815" s="206"/>
      <c r="Y815" s="205"/>
      <c r="Z815" s="206"/>
      <c r="AA815" s="206"/>
      <c r="AB815" s="206"/>
    </row>
    <row r="816" spans="1:28" x14ac:dyDescent="0.25">
      <c r="X816" s="132"/>
      <c r="AA816" s="132"/>
    </row>
    <row r="817" spans="6:8" x14ac:dyDescent="0.25">
      <c r="F817" s="136"/>
    </row>
    <row r="818" spans="6:8" x14ac:dyDescent="0.25">
      <c r="H818" s="43"/>
    </row>
    <row r="821" spans="6:8" x14ac:dyDescent="0.25">
      <c r="G821" s="131"/>
    </row>
    <row r="833" spans="26:26" x14ac:dyDescent="0.25">
      <c r="Z833">
        <f>40/90</f>
        <v>0.44444444444444442</v>
      </c>
    </row>
    <row r="834" spans="26:26" x14ac:dyDescent="0.25">
      <c r="Z834">
        <f>9/29</f>
        <v>0.31034482758620691</v>
      </c>
    </row>
    <row r="835" spans="26:26" x14ac:dyDescent="0.25">
      <c r="Z835">
        <f>31%*22</f>
        <v>6.82</v>
      </c>
    </row>
  </sheetData>
  <autoFilter ref="A1:AB815"/>
  <sortState ref="A2:Y814">
    <sortCondition ref="J2:J814"/>
  </sortState>
  <conditionalFormatting sqref="X1:Z1">
    <cfRule type="cellIs" dxfId="74" priority="15" operator="lessThan">
      <formula>0</formula>
    </cfRule>
  </conditionalFormatting>
  <conditionalFormatting sqref="AA1">
    <cfRule type="cellIs" dxfId="73" priority="14" operator="lessThan">
      <formula>0</formula>
    </cfRule>
  </conditionalFormatting>
  <conditionalFormatting sqref="X2:X814">
    <cfRule type="cellIs" dxfId="72" priority="13" operator="lessThan">
      <formula>0</formula>
    </cfRule>
  </conditionalFormatting>
  <conditionalFormatting sqref="Z2:Z814">
    <cfRule type="cellIs" dxfId="71" priority="12" operator="lessThan">
      <formula>0</formula>
    </cfRule>
  </conditionalFormatting>
  <conditionalFormatting sqref="AA2:AA814">
    <cfRule type="cellIs" dxfId="70" priority="11" operator="lessThan">
      <formula>0</formula>
    </cfRule>
  </conditionalFormatting>
  <conditionalFormatting sqref="AB1">
    <cfRule type="cellIs" dxfId="69" priority="10" operator="lessThan">
      <formula>0</formula>
    </cfRule>
  </conditionalFormatting>
  <conditionalFormatting sqref="AB2:AB814">
    <cfRule type="cellIs" dxfId="68" priority="9" operator="lessThan">
      <formula>0</formula>
    </cfRule>
  </conditionalFormatting>
  <conditionalFormatting sqref="Y396:Y591">
    <cfRule type="cellIs" dxfId="67" priority="6" operator="lessThan">
      <formula>0</formula>
    </cfRule>
  </conditionalFormatting>
  <conditionalFormatting sqref="Y592:Y718">
    <cfRule type="cellIs" dxfId="66" priority="5" operator="lessThan">
      <formula>0</formula>
    </cfRule>
  </conditionalFormatting>
  <conditionalFormatting sqref="Y592:Y718">
    <cfRule type="cellIs" dxfId="65" priority="4" operator="lessThan">
      <formula>0</formula>
    </cfRule>
  </conditionalFormatting>
  <conditionalFormatting sqref="Y719:Y814">
    <cfRule type="cellIs" dxfId="64" priority="3" operator="lessThan">
      <formula>0</formula>
    </cfRule>
  </conditionalFormatting>
  <conditionalFormatting sqref="Y719:Y814">
    <cfRule type="cellIs" dxfId="63" priority="2" operator="lessThan">
      <formula>0</formula>
    </cfRule>
  </conditionalFormatting>
  <conditionalFormatting sqref="Y719:Y814">
    <cfRule type="cellIs" dxfId="62" priority="1" operator="lessThan">
      <formula>0</formula>
    </cfRule>
  </conditionalFormatting>
  <pageMargins left="0.25" right="0.25" top="0.75" bottom="0.75" header="0.3" footer="0.3"/>
  <pageSetup paperSize="9" scale="5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3"/>
  <sheetViews>
    <sheetView workbookViewId="0">
      <selection activeCell="C2" sqref="C2"/>
    </sheetView>
  </sheetViews>
  <sheetFormatPr defaultRowHeight="15" x14ac:dyDescent="0.25"/>
  <cols>
    <col min="1" max="1" width="9.140625" style="56"/>
    <col min="2" max="2" width="12.85546875" bestFit="1" customWidth="1"/>
    <col min="4" max="4" width="11.7109375" bestFit="1" customWidth="1"/>
  </cols>
  <sheetData>
    <row r="1" spans="1:4" x14ac:dyDescent="0.25">
      <c r="B1" s="57" t="s">
        <v>294</v>
      </c>
      <c r="C1" s="57" t="s">
        <v>295</v>
      </c>
      <c r="D1" s="57" t="s">
        <v>296</v>
      </c>
    </row>
    <row r="2" spans="1:4" x14ac:dyDescent="0.25">
      <c r="A2" s="56">
        <v>40602</v>
      </c>
      <c r="B2" s="58">
        <v>310160</v>
      </c>
      <c r="C2" s="58">
        <v>1133</v>
      </c>
      <c r="D2" s="59">
        <v>877.63520000000005</v>
      </c>
    </row>
    <row r="3" spans="1:4" x14ac:dyDescent="0.25">
      <c r="A3" s="56">
        <v>40602</v>
      </c>
      <c r="B3" s="58">
        <v>310560</v>
      </c>
      <c r="C3" s="58">
        <v>1133</v>
      </c>
      <c r="D3" s="59">
        <v>731.83330000000001</v>
      </c>
    </row>
    <row r="4" spans="1:4" x14ac:dyDescent="0.25">
      <c r="A4" s="56">
        <v>40603</v>
      </c>
      <c r="B4" s="58">
        <v>310560</v>
      </c>
      <c r="C4" s="58">
        <v>1659</v>
      </c>
      <c r="D4" s="59">
        <v>5663.6302999999998</v>
      </c>
    </row>
    <row r="5" spans="1:4" x14ac:dyDescent="0.25">
      <c r="A5" s="55">
        <v>40601</v>
      </c>
      <c r="B5" s="58">
        <v>310560</v>
      </c>
      <c r="C5" s="58">
        <v>1660</v>
      </c>
      <c r="D5" s="59">
        <v>9079.7361999999994</v>
      </c>
    </row>
    <row r="6" spans="1:4" x14ac:dyDescent="0.25">
      <c r="A6" s="56">
        <v>40602</v>
      </c>
      <c r="B6" s="58">
        <v>310620</v>
      </c>
      <c r="C6" s="58">
        <v>1133</v>
      </c>
      <c r="D6" s="59">
        <v>1318.1487999999999</v>
      </c>
    </row>
    <row r="7" spans="1:4" x14ac:dyDescent="0.25">
      <c r="A7" s="56">
        <v>40604</v>
      </c>
      <c r="B7" s="58">
        <v>310620</v>
      </c>
      <c r="C7" s="58">
        <v>1135</v>
      </c>
      <c r="D7" s="59">
        <v>4089.7473</v>
      </c>
    </row>
    <row r="8" spans="1:4" x14ac:dyDescent="0.25">
      <c r="A8" s="56">
        <v>40605</v>
      </c>
      <c r="B8" s="58">
        <v>310620</v>
      </c>
      <c r="C8" s="58">
        <v>1136</v>
      </c>
      <c r="D8" s="59">
        <v>4505.4183999999996</v>
      </c>
    </row>
    <row r="9" spans="1:4" x14ac:dyDescent="0.25">
      <c r="A9" s="56">
        <v>40603</v>
      </c>
      <c r="B9" s="58">
        <v>310620</v>
      </c>
      <c r="C9" s="58">
        <v>1659</v>
      </c>
      <c r="D9" s="59">
        <v>5958.6176999999998</v>
      </c>
    </row>
    <row r="10" spans="1:4" x14ac:dyDescent="0.25">
      <c r="A10" s="55">
        <v>40601</v>
      </c>
      <c r="B10" s="58">
        <v>310620</v>
      </c>
      <c r="C10" s="58">
        <v>1660</v>
      </c>
      <c r="D10" s="59">
        <v>11655.669900000001</v>
      </c>
    </row>
    <row r="11" spans="1:4" x14ac:dyDescent="0.25">
      <c r="A11" s="56">
        <v>40602</v>
      </c>
      <c r="B11" s="58">
        <v>310670</v>
      </c>
      <c r="C11" s="58">
        <v>1133</v>
      </c>
      <c r="D11" s="59">
        <v>428.64</v>
      </c>
    </row>
    <row r="12" spans="1:4" x14ac:dyDescent="0.25">
      <c r="A12" s="56">
        <v>40602</v>
      </c>
      <c r="B12" s="58">
        <v>311860</v>
      </c>
      <c r="C12" s="58">
        <v>1133</v>
      </c>
      <c r="D12" s="59">
        <v>2103.6167</v>
      </c>
    </row>
    <row r="13" spans="1:4" x14ac:dyDescent="0.25">
      <c r="A13" s="56">
        <v>40602</v>
      </c>
      <c r="B13" s="58">
        <v>312230</v>
      </c>
      <c r="C13" s="58">
        <v>1133</v>
      </c>
      <c r="D13" s="59">
        <v>1196.7954999999999</v>
      </c>
    </row>
    <row r="14" spans="1:4" x14ac:dyDescent="0.25">
      <c r="A14" s="56">
        <v>40603</v>
      </c>
      <c r="B14" s="58">
        <v>312230</v>
      </c>
      <c r="C14" s="58">
        <v>1659</v>
      </c>
      <c r="D14" s="59">
        <v>6376.7816999999995</v>
      </c>
    </row>
    <row r="15" spans="1:4" x14ac:dyDescent="0.25">
      <c r="A15" s="55">
        <v>40601</v>
      </c>
      <c r="B15" s="58">
        <v>312230</v>
      </c>
      <c r="C15" s="58">
        <v>1660</v>
      </c>
      <c r="D15" s="59">
        <v>10914.544099999999</v>
      </c>
    </row>
    <row r="16" spans="1:4" x14ac:dyDescent="0.25">
      <c r="A16" s="56">
        <v>40602</v>
      </c>
      <c r="B16" s="58">
        <v>312770</v>
      </c>
      <c r="C16" s="58">
        <v>1133</v>
      </c>
      <c r="D16" s="59">
        <v>435.44159999999999</v>
      </c>
    </row>
    <row r="17" spans="1:4" x14ac:dyDescent="0.25">
      <c r="A17" s="56">
        <v>40604</v>
      </c>
      <c r="B17" s="58">
        <v>312770</v>
      </c>
      <c r="C17" s="58">
        <v>1135</v>
      </c>
      <c r="D17" s="59">
        <v>4087.38</v>
      </c>
    </row>
    <row r="18" spans="1:4" x14ac:dyDescent="0.25">
      <c r="A18" s="56">
        <v>40603</v>
      </c>
      <c r="B18" s="58">
        <v>312770</v>
      </c>
      <c r="C18" s="58">
        <v>1659</v>
      </c>
      <c r="D18" s="59">
        <v>5195.7082</v>
      </c>
    </row>
    <row r="19" spans="1:4" x14ac:dyDescent="0.25">
      <c r="A19" s="55">
        <v>40601</v>
      </c>
      <c r="B19" s="58">
        <v>312770</v>
      </c>
      <c r="C19" s="58">
        <v>1660</v>
      </c>
      <c r="D19" s="59">
        <v>9094.15</v>
      </c>
    </row>
    <row r="20" spans="1:4" x14ac:dyDescent="0.25">
      <c r="A20" s="56">
        <v>40602</v>
      </c>
      <c r="B20" s="58">
        <v>313130</v>
      </c>
      <c r="C20" s="58">
        <v>1133</v>
      </c>
      <c r="D20" s="59">
        <v>1318.6502</v>
      </c>
    </row>
    <row r="21" spans="1:4" x14ac:dyDescent="0.25">
      <c r="A21" s="56">
        <v>40604</v>
      </c>
      <c r="B21" s="58">
        <v>313130</v>
      </c>
      <c r="C21" s="58">
        <v>1135</v>
      </c>
      <c r="D21" s="59">
        <v>4614.7384000000002</v>
      </c>
    </row>
    <row r="22" spans="1:4" x14ac:dyDescent="0.25">
      <c r="A22" s="56">
        <v>40605</v>
      </c>
      <c r="B22" s="58">
        <v>313130</v>
      </c>
      <c r="C22" s="58">
        <v>1136</v>
      </c>
      <c r="D22" s="59">
        <v>4087.99</v>
      </c>
    </row>
    <row r="23" spans="1:4" x14ac:dyDescent="0.25">
      <c r="A23" s="56">
        <v>40603</v>
      </c>
      <c r="B23" s="58">
        <v>313130</v>
      </c>
      <c r="C23" s="58">
        <v>1659</v>
      </c>
      <c r="D23" s="59">
        <v>6290.6839</v>
      </c>
    </row>
    <row r="24" spans="1:4" x14ac:dyDescent="0.25">
      <c r="A24" s="55">
        <v>40601</v>
      </c>
      <c r="B24" s="58">
        <v>313130</v>
      </c>
      <c r="C24" s="58">
        <v>1660</v>
      </c>
      <c r="D24" s="59">
        <v>9739.9514999999992</v>
      </c>
    </row>
    <row r="25" spans="1:4" x14ac:dyDescent="0.25">
      <c r="A25" s="56">
        <v>40602</v>
      </c>
      <c r="B25" s="58">
        <v>313240</v>
      </c>
      <c r="C25" s="58">
        <v>1133</v>
      </c>
      <c r="D25" s="59">
        <v>2445.308</v>
      </c>
    </row>
    <row r="26" spans="1:4" x14ac:dyDescent="0.25">
      <c r="A26" s="56">
        <v>40604</v>
      </c>
      <c r="B26" s="58">
        <v>313240</v>
      </c>
      <c r="C26" s="58">
        <v>1135</v>
      </c>
      <c r="D26" s="59">
        <v>5774.7388000000001</v>
      </c>
    </row>
    <row r="27" spans="1:4" x14ac:dyDescent="0.25">
      <c r="A27" s="56">
        <v>40605</v>
      </c>
      <c r="B27" s="58">
        <v>313240</v>
      </c>
      <c r="C27" s="58">
        <v>1136</v>
      </c>
      <c r="D27" s="59">
        <v>4827.1787999999997</v>
      </c>
    </row>
    <row r="28" spans="1:4" x14ac:dyDescent="0.25">
      <c r="A28" s="56">
        <v>40603</v>
      </c>
      <c r="B28" s="58">
        <v>313240</v>
      </c>
      <c r="C28" s="58">
        <v>1659</v>
      </c>
      <c r="D28" s="59">
        <v>5837.3694999999998</v>
      </c>
    </row>
    <row r="29" spans="1:4" x14ac:dyDescent="0.25">
      <c r="A29" s="55">
        <v>40601</v>
      </c>
      <c r="B29" s="58">
        <v>313240</v>
      </c>
      <c r="C29" s="58">
        <v>1660</v>
      </c>
      <c r="D29" s="59">
        <v>9494.8583999999992</v>
      </c>
    </row>
    <row r="30" spans="1:4" x14ac:dyDescent="0.25">
      <c r="A30" s="56">
        <v>40602</v>
      </c>
      <c r="B30" s="58">
        <v>313670</v>
      </c>
      <c r="C30" s="58">
        <v>1133</v>
      </c>
      <c r="D30" s="59">
        <v>1481.5689</v>
      </c>
    </row>
    <row r="31" spans="1:4" x14ac:dyDescent="0.25">
      <c r="A31" s="56">
        <v>40604</v>
      </c>
      <c r="B31" s="58">
        <v>313670</v>
      </c>
      <c r="C31" s="58">
        <v>1135</v>
      </c>
      <c r="D31" s="59">
        <v>4848.7771000000002</v>
      </c>
    </row>
    <row r="32" spans="1:4" x14ac:dyDescent="0.25">
      <c r="A32" s="56">
        <v>40605</v>
      </c>
      <c r="B32" s="58">
        <v>313670</v>
      </c>
      <c r="C32" s="58">
        <v>1136</v>
      </c>
      <c r="D32" s="59">
        <v>5191.2127</v>
      </c>
    </row>
    <row r="33" spans="1:4" x14ac:dyDescent="0.25">
      <c r="A33" s="56">
        <v>40603</v>
      </c>
      <c r="B33" s="58">
        <v>313670</v>
      </c>
      <c r="C33" s="58">
        <v>1659</v>
      </c>
      <c r="D33" s="59">
        <v>6133.5074000000004</v>
      </c>
    </row>
    <row r="34" spans="1:4" x14ac:dyDescent="0.25">
      <c r="A34" s="55">
        <v>40601</v>
      </c>
      <c r="B34" s="58">
        <v>313670</v>
      </c>
      <c r="C34" s="58">
        <v>1660</v>
      </c>
      <c r="D34" s="59">
        <v>9824.7117999999991</v>
      </c>
    </row>
    <row r="35" spans="1:4" x14ac:dyDescent="0.25">
      <c r="A35" s="56">
        <v>40602</v>
      </c>
      <c r="B35" s="58">
        <v>314330</v>
      </c>
      <c r="C35" s="58">
        <v>1133</v>
      </c>
      <c r="D35" s="59">
        <v>1422.4580000000001</v>
      </c>
    </row>
    <row r="36" spans="1:4" x14ac:dyDescent="0.25">
      <c r="A36" s="56">
        <v>40604</v>
      </c>
      <c r="B36" s="58">
        <v>314330</v>
      </c>
      <c r="C36" s="58">
        <v>1135</v>
      </c>
      <c r="D36" s="59">
        <v>5111.6797999999999</v>
      </c>
    </row>
    <row r="37" spans="1:4" x14ac:dyDescent="0.25">
      <c r="A37" s="56">
        <v>40603</v>
      </c>
      <c r="B37" s="58">
        <v>314330</v>
      </c>
      <c r="C37" s="58">
        <v>1659</v>
      </c>
      <c r="D37" s="59">
        <v>5589.9453000000003</v>
      </c>
    </row>
    <row r="38" spans="1:4" x14ac:dyDescent="0.25">
      <c r="A38" s="55">
        <v>40601</v>
      </c>
      <c r="B38" s="58">
        <v>314330</v>
      </c>
      <c r="C38" s="58">
        <v>1660</v>
      </c>
      <c r="D38" s="59">
        <v>8598.8237000000008</v>
      </c>
    </row>
    <row r="39" spans="1:4" x14ac:dyDescent="0.25">
      <c r="A39" s="56">
        <v>40602</v>
      </c>
      <c r="B39" s="58">
        <v>314390</v>
      </c>
      <c r="C39" s="58">
        <v>1133</v>
      </c>
      <c r="D39" s="59">
        <v>669.16920000000005</v>
      </c>
    </row>
    <row r="40" spans="1:4" x14ac:dyDescent="0.25">
      <c r="A40" s="56">
        <v>40605</v>
      </c>
      <c r="B40" s="58">
        <v>314390</v>
      </c>
      <c r="C40" s="58">
        <v>1136</v>
      </c>
      <c r="D40" s="59">
        <v>3225.7939999999999</v>
      </c>
    </row>
    <row r="41" spans="1:4" x14ac:dyDescent="0.25">
      <c r="A41" s="56">
        <v>40603</v>
      </c>
      <c r="B41" s="58">
        <v>314390</v>
      </c>
      <c r="C41" s="58">
        <v>1659</v>
      </c>
      <c r="D41" s="59">
        <v>5360.6678000000002</v>
      </c>
    </row>
    <row r="42" spans="1:4" x14ac:dyDescent="0.25">
      <c r="A42" s="55">
        <v>40601</v>
      </c>
      <c r="B42" s="58">
        <v>314390</v>
      </c>
      <c r="C42" s="58">
        <v>1660</v>
      </c>
      <c r="D42" s="59">
        <v>7795.9417999999996</v>
      </c>
    </row>
    <row r="43" spans="1:4" x14ac:dyDescent="0.25">
      <c r="A43" s="56">
        <v>40602</v>
      </c>
      <c r="B43" s="58">
        <v>314790</v>
      </c>
      <c r="C43" s="58">
        <v>1133</v>
      </c>
      <c r="D43" s="59">
        <v>630.94090000000006</v>
      </c>
    </row>
    <row r="44" spans="1:4" x14ac:dyDescent="0.25">
      <c r="A44" s="56">
        <v>40604</v>
      </c>
      <c r="B44" s="58">
        <v>314790</v>
      </c>
      <c r="C44" s="58">
        <v>1135</v>
      </c>
      <c r="D44" s="59">
        <v>5459.3441000000003</v>
      </c>
    </row>
    <row r="45" spans="1:4" x14ac:dyDescent="0.25">
      <c r="A45" s="56">
        <v>40603</v>
      </c>
      <c r="B45" s="58">
        <v>314790</v>
      </c>
      <c r="C45" s="58">
        <v>1659</v>
      </c>
      <c r="D45" s="59">
        <v>5847.5168000000003</v>
      </c>
    </row>
    <row r="46" spans="1:4" x14ac:dyDescent="0.25">
      <c r="A46" s="55">
        <v>40601</v>
      </c>
      <c r="B46" s="58">
        <v>314790</v>
      </c>
      <c r="C46" s="58">
        <v>1660</v>
      </c>
      <c r="D46" s="59">
        <v>10253.1366</v>
      </c>
    </row>
    <row r="47" spans="1:4" x14ac:dyDescent="0.25">
      <c r="A47" s="56">
        <v>40603</v>
      </c>
      <c r="B47" s="58">
        <v>314800</v>
      </c>
      <c r="C47" s="58">
        <v>1659</v>
      </c>
      <c r="D47" s="59">
        <v>5287.4447</v>
      </c>
    </row>
    <row r="48" spans="1:4" x14ac:dyDescent="0.25">
      <c r="A48" s="55">
        <v>40601</v>
      </c>
      <c r="B48" s="58">
        <v>314800</v>
      </c>
      <c r="C48" s="58">
        <v>1660</v>
      </c>
      <c r="D48" s="59">
        <v>8145.5249999999996</v>
      </c>
    </row>
    <row r="49" spans="1:4" x14ac:dyDescent="0.25">
      <c r="A49" s="56">
        <v>40602</v>
      </c>
      <c r="B49" s="58">
        <v>315180</v>
      </c>
      <c r="C49" s="58">
        <v>1133</v>
      </c>
      <c r="D49" s="59">
        <v>1491.9244000000001</v>
      </c>
    </row>
    <row r="50" spans="1:4" x14ac:dyDescent="0.25">
      <c r="A50" s="56">
        <v>40604</v>
      </c>
      <c r="B50" s="58">
        <v>315180</v>
      </c>
      <c r="C50" s="58">
        <v>1135</v>
      </c>
      <c r="D50" s="59">
        <v>4864.1909999999998</v>
      </c>
    </row>
    <row r="51" spans="1:4" x14ac:dyDescent="0.25">
      <c r="A51" s="56">
        <v>40603</v>
      </c>
      <c r="B51" s="58">
        <v>315180</v>
      </c>
      <c r="C51" s="58">
        <v>1659</v>
      </c>
      <c r="D51" s="59">
        <v>5163.8469999999998</v>
      </c>
    </row>
    <row r="52" spans="1:4" x14ac:dyDescent="0.25">
      <c r="A52" s="55">
        <v>40601</v>
      </c>
      <c r="B52" s="58">
        <v>315180</v>
      </c>
      <c r="C52" s="58">
        <v>1660</v>
      </c>
      <c r="D52" s="59">
        <v>9975.8636999999999</v>
      </c>
    </row>
    <row r="53" spans="1:4" x14ac:dyDescent="0.25">
      <c r="A53" s="56">
        <v>40602</v>
      </c>
      <c r="B53" s="58">
        <v>315210</v>
      </c>
      <c r="C53" s="58">
        <v>1133</v>
      </c>
      <c r="D53" s="59">
        <v>744.89570000000003</v>
      </c>
    </row>
    <row r="54" spans="1:4" x14ac:dyDescent="0.25">
      <c r="A54" s="56">
        <v>40603</v>
      </c>
      <c r="B54" s="58">
        <v>315210</v>
      </c>
      <c r="C54" s="58">
        <v>1659</v>
      </c>
      <c r="D54" s="59">
        <v>6347.7604000000001</v>
      </c>
    </row>
    <row r="55" spans="1:4" x14ac:dyDescent="0.25">
      <c r="A55" s="55">
        <v>40601</v>
      </c>
      <c r="B55" s="58">
        <v>315210</v>
      </c>
      <c r="C55" s="58">
        <v>1660</v>
      </c>
      <c r="D55" s="59">
        <v>8513.1831999999995</v>
      </c>
    </row>
    <row r="56" spans="1:4" x14ac:dyDescent="0.25">
      <c r="A56" s="56">
        <v>40602</v>
      </c>
      <c r="B56" s="58">
        <v>315250</v>
      </c>
      <c r="C56" s="58">
        <v>1133</v>
      </c>
      <c r="D56" s="59">
        <v>1695.9503999999999</v>
      </c>
    </row>
    <row r="57" spans="1:4" x14ac:dyDescent="0.25">
      <c r="A57" s="56">
        <v>40604</v>
      </c>
      <c r="B57" s="58">
        <v>315250</v>
      </c>
      <c r="C57" s="58">
        <v>1135</v>
      </c>
      <c r="D57" s="59">
        <v>6212.0901999999996</v>
      </c>
    </row>
    <row r="58" spans="1:4" x14ac:dyDescent="0.25">
      <c r="A58" s="56">
        <v>40605</v>
      </c>
      <c r="B58" s="58">
        <v>315250</v>
      </c>
      <c r="C58" s="58">
        <v>1136</v>
      </c>
      <c r="D58" s="59">
        <v>4601.2042000000001</v>
      </c>
    </row>
    <row r="59" spans="1:4" x14ac:dyDescent="0.25">
      <c r="A59" s="56">
        <v>40603</v>
      </c>
      <c r="B59" s="58">
        <v>315250</v>
      </c>
      <c r="C59" s="58">
        <v>1659</v>
      </c>
      <c r="D59" s="59">
        <v>5904.7437</v>
      </c>
    </row>
    <row r="60" spans="1:4" x14ac:dyDescent="0.25">
      <c r="A60" s="55">
        <v>40601</v>
      </c>
      <c r="B60" s="58">
        <v>315250</v>
      </c>
      <c r="C60" s="58">
        <v>1660</v>
      </c>
      <c r="D60" s="59">
        <v>9472.8197</v>
      </c>
    </row>
    <row r="61" spans="1:4" x14ac:dyDescent="0.25">
      <c r="A61" s="56">
        <v>40602</v>
      </c>
      <c r="B61" s="58">
        <v>316470</v>
      </c>
      <c r="C61" s="58">
        <v>1133</v>
      </c>
      <c r="D61" s="59">
        <v>2116.4052999999999</v>
      </c>
    </row>
    <row r="62" spans="1:4" x14ac:dyDescent="0.25">
      <c r="A62" s="56">
        <v>40604</v>
      </c>
      <c r="B62" s="58">
        <v>316470</v>
      </c>
      <c r="C62" s="58">
        <v>1135</v>
      </c>
      <c r="D62" s="59">
        <v>2911.8923</v>
      </c>
    </row>
    <row r="63" spans="1:4" x14ac:dyDescent="0.25">
      <c r="A63" s="56">
        <v>40603</v>
      </c>
      <c r="B63" s="58">
        <v>316470</v>
      </c>
      <c r="C63" s="58">
        <v>1659</v>
      </c>
      <c r="D63" s="59">
        <v>5575.4448000000002</v>
      </c>
    </row>
    <row r="64" spans="1:4" x14ac:dyDescent="0.25">
      <c r="A64" s="55">
        <v>40601</v>
      </c>
      <c r="B64" s="58">
        <v>316470</v>
      </c>
      <c r="C64" s="58">
        <v>1660</v>
      </c>
      <c r="D64" s="59">
        <v>9640.9673999999995</v>
      </c>
    </row>
    <row r="65" spans="1:4" x14ac:dyDescent="0.25">
      <c r="A65" s="56">
        <v>40602</v>
      </c>
      <c r="B65" s="58">
        <v>316720</v>
      </c>
      <c r="C65" s="58">
        <v>1133</v>
      </c>
      <c r="D65" s="59">
        <v>430.64</v>
      </c>
    </row>
    <row r="66" spans="1:4" x14ac:dyDescent="0.25">
      <c r="A66" s="56">
        <v>40603</v>
      </c>
      <c r="B66" s="58">
        <v>316720</v>
      </c>
      <c r="C66" s="58">
        <v>1659</v>
      </c>
      <c r="D66" s="59">
        <v>5464.8770999999997</v>
      </c>
    </row>
    <row r="67" spans="1:4" x14ac:dyDescent="0.25">
      <c r="A67" s="55">
        <v>40601</v>
      </c>
      <c r="B67" s="58">
        <v>316720</v>
      </c>
      <c r="C67" s="58">
        <v>1660</v>
      </c>
      <c r="D67" s="59">
        <v>8596.6293999999998</v>
      </c>
    </row>
    <row r="68" spans="1:4" x14ac:dyDescent="0.25">
      <c r="A68" s="56">
        <v>40602</v>
      </c>
      <c r="B68" s="58">
        <v>316860</v>
      </c>
      <c r="C68" s="58">
        <v>1133</v>
      </c>
      <c r="D68" s="59">
        <v>2443.5717</v>
      </c>
    </row>
    <row r="69" spans="1:4" x14ac:dyDescent="0.25">
      <c r="A69" s="56">
        <v>40603</v>
      </c>
      <c r="B69" s="58">
        <v>316860</v>
      </c>
      <c r="C69" s="58">
        <v>1659</v>
      </c>
      <c r="D69" s="59">
        <v>5897.5868</v>
      </c>
    </row>
    <row r="70" spans="1:4" x14ac:dyDescent="0.25">
      <c r="A70" s="55">
        <v>40601</v>
      </c>
      <c r="B70" s="58">
        <v>316860</v>
      </c>
      <c r="C70" s="58">
        <v>1660</v>
      </c>
      <c r="D70" s="59">
        <v>9570.9519</v>
      </c>
    </row>
    <row r="71" spans="1:4" x14ac:dyDescent="0.25">
      <c r="A71" s="56">
        <v>40602</v>
      </c>
      <c r="B71" s="58">
        <v>317010</v>
      </c>
      <c r="C71" s="58">
        <v>1133</v>
      </c>
      <c r="D71" s="59">
        <v>978.84939999999995</v>
      </c>
    </row>
    <row r="72" spans="1:4" x14ac:dyDescent="0.25">
      <c r="A72" s="56">
        <v>40604</v>
      </c>
      <c r="B72" s="58">
        <v>317010</v>
      </c>
      <c r="C72" s="58">
        <v>1135</v>
      </c>
      <c r="D72" s="59">
        <v>4836.2228999999998</v>
      </c>
    </row>
    <row r="73" spans="1:4" x14ac:dyDescent="0.25">
      <c r="A73" s="56">
        <v>40605</v>
      </c>
      <c r="B73" s="58">
        <v>317010</v>
      </c>
      <c r="C73" s="58">
        <v>1136</v>
      </c>
      <c r="D73" s="59">
        <v>5388.28</v>
      </c>
    </row>
    <row r="74" spans="1:4" x14ac:dyDescent="0.25">
      <c r="A74" s="56">
        <v>40603</v>
      </c>
      <c r="B74" s="58">
        <v>317010</v>
      </c>
      <c r="C74" s="58">
        <v>1659</v>
      </c>
      <c r="D74" s="59">
        <v>6546.9017999999996</v>
      </c>
    </row>
    <row r="75" spans="1:4" x14ac:dyDescent="0.25">
      <c r="A75" s="55">
        <v>40601</v>
      </c>
      <c r="B75" s="58">
        <v>317010</v>
      </c>
      <c r="C75" s="58">
        <v>1660</v>
      </c>
      <c r="D75" s="59">
        <v>10912.373900000001</v>
      </c>
    </row>
    <row r="76" spans="1:4" x14ac:dyDescent="0.25">
      <c r="A76" s="56">
        <v>40602</v>
      </c>
      <c r="B76" s="58">
        <v>317020</v>
      </c>
      <c r="C76" s="58">
        <v>1133</v>
      </c>
      <c r="D76" s="59">
        <v>3649.75</v>
      </c>
    </row>
    <row r="77" spans="1:4" x14ac:dyDescent="0.25">
      <c r="A77" s="56">
        <v>40604</v>
      </c>
      <c r="B77" s="58">
        <v>317020</v>
      </c>
      <c r="C77" s="58">
        <v>1135</v>
      </c>
      <c r="D77" s="59">
        <v>3530.8883000000001</v>
      </c>
    </row>
    <row r="78" spans="1:4" x14ac:dyDescent="0.25">
      <c r="A78" s="56">
        <v>40605</v>
      </c>
      <c r="B78" s="58">
        <v>317020</v>
      </c>
      <c r="C78" s="58">
        <v>1136</v>
      </c>
      <c r="D78" s="59">
        <v>5603.23</v>
      </c>
    </row>
    <row r="79" spans="1:4" x14ac:dyDescent="0.25">
      <c r="A79" s="56">
        <v>40603</v>
      </c>
      <c r="B79" s="58">
        <v>317020</v>
      </c>
      <c r="C79" s="58">
        <v>1659</v>
      </c>
      <c r="D79" s="59">
        <v>6383.0099</v>
      </c>
    </row>
    <row r="80" spans="1:4" x14ac:dyDescent="0.25">
      <c r="A80" s="55">
        <v>40601</v>
      </c>
      <c r="B80" s="58">
        <v>317020</v>
      </c>
      <c r="C80" s="58">
        <v>1660</v>
      </c>
      <c r="D80" s="59">
        <v>13059.5314</v>
      </c>
    </row>
    <row r="81" spans="1:4" x14ac:dyDescent="0.25">
      <c r="A81" s="56">
        <v>40602</v>
      </c>
      <c r="B81" s="58">
        <v>317070</v>
      </c>
      <c r="C81" s="58">
        <v>1133</v>
      </c>
      <c r="D81" s="59">
        <v>1595.5767000000001</v>
      </c>
    </row>
    <row r="82" spans="1:4" x14ac:dyDescent="0.25">
      <c r="A82" s="56">
        <v>40603</v>
      </c>
      <c r="B82" s="58">
        <v>317070</v>
      </c>
      <c r="C82" s="58">
        <v>1659</v>
      </c>
      <c r="D82" s="59">
        <v>5043.0721000000003</v>
      </c>
    </row>
    <row r="83" spans="1:4" x14ac:dyDescent="0.25">
      <c r="A83" s="55">
        <v>40601</v>
      </c>
      <c r="B83" s="58">
        <v>317070</v>
      </c>
      <c r="C83" s="58">
        <v>1660</v>
      </c>
      <c r="D83" s="59">
        <v>9014.8567999999996</v>
      </c>
    </row>
  </sheetData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S60"/>
  <sheetViews>
    <sheetView topLeftCell="A28" zoomScale="80" zoomScaleNormal="80" workbookViewId="0">
      <selection activeCell="D57" sqref="D57:I59"/>
    </sheetView>
  </sheetViews>
  <sheetFormatPr defaultRowHeight="15" x14ac:dyDescent="0.25"/>
  <cols>
    <col min="2" max="2" width="14.28515625" bestFit="1" customWidth="1"/>
    <col min="3" max="3" width="47.85546875" customWidth="1"/>
    <col min="4" max="4" width="17" customWidth="1"/>
    <col min="5" max="5" width="16.42578125" customWidth="1"/>
    <col min="6" max="6" width="19.5703125" customWidth="1"/>
    <col min="7" max="7" width="17" customWidth="1"/>
    <col min="8" max="8" width="15.28515625" customWidth="1"/>
    <col min="9" max="9" width="17" customWidth="1"/>
    <col min="10" max="10" width="13.28515625" bestFit="1" customWidth="1"/>
    <col min="11" max="11" width="35" bestFit="1" customWidth="1"/>
    <col min="12" max="12" width="17.42578125" bestFit="1" customWidth="1"/>
    <col min="13" max="13" width="20.140625" bestFit="1" customWidth="1"/>
    <col min="14" max="14" width="18.28515625" customWidth="1"/>
    <col min="15" max="15" width="13.28515625" bestFit="1" customWidth="1"/>
    <col min="16" max="16" width="35" bestFit="1" customWidth="1"/>
    <col min="17" max="116" width="13.28515625" bestFit="1" customWidth="1"/>
    <col min="117" max="222" width="12.140625" bestFit="1" customWidth="1"/>
    <col min="223" max="229" width="10.5703125" bestFit="1" customWidth="1"/>
    <col min="230" max="240" width="8.5703125" bestFit="1" customWidth="1"/>
    <col min="241" max="241" width="7.7109375" bestFit="1" customWidth="1"/>
    <col min="242" max="249" width="10.5703125" bestFit="1" customWidth="1"/>
    <col min="250" max="339" width="12.140625" bestFit="1" customWidth="1"/>
    <col min="340" max="502" width="13.28515625" bestFit="1" customWidth="1"/>
    <col min="503" max="549" width="14.28515625" bestFit="1" customWidth="1"/>
    <col min="550" max="550" width="11.7109375" bestFit="1" customWidth="1"/>
  </cols>
  <sheetData>
    <row r="1" spans="3:19" x14ac:dyDescent="0.25">
      <c r="Q1" s="62" t="s">
        <v>306</v>
      </c>
    </row>
    <row r="2" spans="3:19" s="73" customFormat="1" x14ac:dyDescent="0.25">
      <c r="C2" s="97" t="s">
        <v>304</v>
      </c>
      <c r="D2" s="98" t="s">
        <v>303</v>
      </c>
      <c r="E2" s="50"/>
      <c r="F2" s="50"/>
      <c r="G2" s="50"/>
      <c r="H2" s="50"/>
      <c r="I2" s="50"/>
      <c r="K2" s="133" t="s">
        <v>305</v>
      </c>
      <c r="L2" s="134" t="s">
        <v>342</v>
      </c>
      <c r="M2" s="134" t="s">
        <v>343</v>
      </c>
      <c r="N2" s="135" t="s">
        <v>344</v>
      </c>
      <c r="P2" s="62" t="s">
        <v>293</v>
      </c>
      <c r="Q2" s="56" t="s">
        <v>317</v>
      </c>
      <c r="R2" s="56" t="s">
        <v>307</v>
      </c>
      <c r="S2" s="46" t="s">
        <v>310</v>
      </c>
    </row>
    <row r="3" spans="3:19" s="74" customFormat="1" ht="30" x14ac:dyDescent="0.25">
      <c r="C3" s="99" t="s">
        <v>305</v>
      </c>
      <c r="D3" s="100" t="s">
        <v>276</v>
      </c>
      <c r="E3" s="100" t="s">
        <v>280</v>
      </c>
      <c r="F3" s="100" t="s">
        <v>277</v>
      </c>
      <c r="G3" s="100" t="s">
        <v>278</v>
      </c>
      <c r="H3" s="100" t="s">
        <v>279</v>
      </c>
      <c r="I3" s="100" t="s">
        <v>320</v>
      </c>
      <c r="K3" s="96" t="s">
        <v>273</v>
      </c>
      <c r="L3" s="71">
        <v>5786.3868000000002</v>
      </c>
      <c r="M3" s="71">
        <v>25451.42</v>
      </c>
      <c r="N3" s="71">
        <f>L3-M3</f>
        <v>-19665.033199999998</v>
      </c>
      <c r="P3" s="63" t="s">
        <v>273</v>
      </c>
      <c r="Q3" s="72">
        <v>6.4999999999999991</v>
      </c>
      <c r="R3" s="72">
        <v>29</v>
      </c>
      <c r="S3" s="76">
        <f>R3/Q3</f>
        <v>4.4615384615384626</v>
      </c>
    </row>
    <row r="4" spans="3:19" x14ac:dyDescent="0.25">
      <c r="C4" s="96" t="s">
        <v>273</v>
      </c>
      <c r="D4" s="71"/>
      <c r="E4" s="71">
        <v>-11126.7341</v>
      </c>
      <c r="F4" s="71"/>
      <c r="G4" s="71"/>
      <c r="H4" s="71"/>
      <c r="I4" s="71">
        <v>-11126.7341</v>
      </c>
      <c r="K4" s="96" t="s">
        <v>255</v>
      </c>
      <c r="L4" s="71">
        <v>1768561.9068</v>
      </c>
      <c r="M4" s="71">
        <v>2767929.4999999995</v>
      </c>
      <c r="N4" s="71">
        <f t="shared" ref="N4:N26" si="0">L4-M4</f>
        <v>-999367.59319999954</v>
      </c>
      <c r="P4" s="63" t="s">
        <v>255</v>
      </c>
      <c r="Q4" s="72">
        <v>270</v>
      </c>
      <c r="R4" s="72">
        <v>428</v>
      </c>
      <c r="S4" s="76">
        <f>R4/Q4</f>
        <v>1.5851851851851853</v>
      </c>
    </row>
    <row r="5" spans="3:19" x14ac:dyDescent="0.25">
      <c r="C5" s="96" t="s">
        <v>255</v>
      </c>
      <c r="D5" s="71">
        <v>-28581.149284782601</v>
      </c>
      <c r="E5" s="71">
        <v>16858.350000000002</v>
      </c>
      <c r="F5" s="71">
        <v>-185285.56009459464</v>
      </c>
      <c r="G5" s="71"/>
      <c r="H5" s="71"/>
      <c r="I5" s="71">
        <v>-197008.35937937725</v>
      </c>
      <c r="K5" s="96" t="s">
        <v>250</v>
      </c>
      <c r="L5" s="71">
        <v>28446533.435999975</v>
      </c>
      <c r="M5" s="71">
        <v>25441484.550000001</v>
      </c>
      <c r="N5" s="71">
        <f t="shared" si="0"/>
        <v>3005048.8859999739</v>
      </c>
      <c r="P5" s="63" t="s">
        <v>250</v>
      </c>
      <c r="Q5" s="72">
        <v>3731</v>
      </c>
      <c r="R5" s="72">
        <v>3343</v>
      </c>
      <c r="S5" s="138">
        <f>R5/Q5</f>
        <v>0.89600643259179846</v>
      </c>
    </row>
    <row r="6" spans="3:19" x14ac:dyDescent="0.25">
      <c r="C6" s="96" t="s">
        <v>250</v>
      </c>
      <c r="D6" s="71">
        <v>1578671.0542274117</v>
      </c>
      <c r="E6" s="71">
        <v>6969.0769603857534</v>
      </c>
      <c r="F6" s="71">
        <v>1462062.2280913952</v>
      </c>
      <c r="G6" s="71">
        <v>397488.6336325758</v>
      </c>
      <c r="H6" s="71">
        <v>107227.49627118645</v>
      </c>
      <c r="I6" s="71">
        <v>3552418.4891829551</v>
      </c>
      <c r="K6" s="96" t="s">
        <v>271</v>
      </c>
      <c r="L6" s="71">
        <v>0</v>
      </c>
      <c r="M6" s="71">
        <v>428.64</v>
      </c>
      <c r="N6" s="71">
        <f t="shared" si="0"/>
        <v>-428.64</v>
      </c>
      <c r="P6" s="63" t="s">
        <v>271</v>
      </c>
      <c r="Q6" s="72">
        <v>0</v>
      </c>
      <c r="R6" s="72">
        <v>1</v>
      </c>
      <c r="S6" s="76">
        <v>1</v>
      </c>
    </row>
    <row r="7" spans="3:19" x14ac:dyDescent="0.25">
      <c r="C7" s="96" t="s">
        <v>271</v>
      </c>
      <c r="D7" s="71"/>
      <c r="E7" s="71">
        <v>-428.64</v>
      </c>
      <c r="F7" s="71"/>
      <c r="G7" s="71"/>
      <c r="H7" s="71"/>
      <c r="I7" s="71">
        <v>-428.64</v>
      </c>
      <c r="K7" s="96" t="s">
        <v>272</v>
      </c>
      <c r="L7" s="71">
        <v>35787.089399999997</v>
      </c>
      <c r="M7" s="71">
        <v>12621.7</v>
      </c>
      <c r="N7" s="71">
        <f t="shared" si="0"/>
        <v>23165.389399999996</v>
      </c>
      <c r="P7" s="63" t="s">
        <v>272</v>
      </c>
      <c r="Q7" s="72">
        <v>16.5</v>
      </c>
      <c r="R7" s="72">
        <v>6</v>
      </c>
      <c r="S7" s="138">
        <f t="shared" ref="S7:S26" si="1">R7/Q7</f>
        <v>0.36363636363636365</v>
      </c>
    </row>
    <row r="8" spans="3:19" x14ac:dyDescent="0.25">
      <c r="C8" s="96" t="s">
        <v>272</v>
      </c>
      <c r="D8" s="71"/>
      <c r="E8" s="71">
        <v>23029.981249999997</v>
      </c>
      <c r="F8" s="71"/>
      <c r="G8" s="71"/>
      <c r="H8" s="71"/>
      <c r="I8" s="71">
        <v>23029.981249999997</v>
      </c>
      <c r="K8" s="96" t="s">
        <v>263</v>
      </c>
      <c r="L8" s="71">
        <v>1790424.6738000002</v>
      </c>
      <c r="M8" s="71">
        <v>1752590.2100000004</v>
      </c>
      <c r="N8" s="71">
        <f t="shared" si="0"/>
        <v>37834.463799999794</v>
      </c>
      <c r="P8" s="63" t="s">
        <v>263</v>
      </c>
      <c r="Q8" s="72">
        <v>228</v>
      </c>
      <c r="R8" s="72">
        <v>200</v>
      </c>
      <c r="S8" s="138">
        <f t="shared" si="1"/>
        <v>0.8771929824561403</v>
      </c>
    </row>
    <row r="9" spans="3:19" x14ac:dyDescent="0.25">
      <c r="C9" s="96" t="s">
        <v>263</v>
      </c>
      <c r="D9" s="71">
        <v>-212657.51613235296</v>
      </c>
      <c r="E9" s="71">
        <v>1852.3358999999996</v>
      </c>
      <c r="F9" s="71">
        <v>407042.576</v>
      </c>
      <c r="G9" s="71"/>
      <c r="H9" s="71"/>
      <c r="I9" s="71">
        <v>196237.39576764705</v>
      </c>
      <c r="K9" s="96" t="s">
        <v>258</v>
      </c>
      <c r="L9" s="71">
        <v>1576361.5860000001</v>
      </c>
      <c r="M9" s="71">
        <v>728619</v>
      </c>
      <c r="N9" s="71">
        <f t="shared" si="0"/>
        <v>847742.58600000013</v>
      </c>
      <c r="P9" s="63" t="s">
        <v>258</v>
      </c>
      <c r="Q9" s="72">
        <v>243</v>
      </c>
      <c r="R9" s="72">
        <v>156</v>
      </c>
      <c r="S9" s="138">
        <f t="shared" si="1"/>
        <v>0.64197530864197527</v>
      </c>
    </row>
    <row r="10" spans="3:19" x14ac:dyDescent="0.25">
      <c r="C10" s="96" t="s">
        <v>258</v>
      </c>
      <c r="D10" s="71">
        <v>656211.98119999981</v>
      </c>
      <c r="E10" s="71">
        <v>-2753.582678571428</v>
      </c>
      <c r="F10" s="71">
        <v>169443.1476</v>
      </c>
      <c r="G10" s="71">
        <v>-4087.38</v>
      </c>
      <c r="H10" s="71"/>
      <c r="I10" s="71">
        <v>818814.16612142837</v>
      </c>
      <c r="K10" s="96" t="s">
        <v>253</v>
      </c>
      <c r="L10" s="71">
        <v>2513358.2970000007</v>
      </c>
      <c r="M10" s="71">
        <v>2135771.4500000007</v>
      </c>
      <c r="N10" s="71">
        <f t="shared" si="0"/>
        <v>377586.84700000007</v>
      </c>
      <c r="P10" s="63" t="s">
        <v>253</v>
      </c>
      <c r="Q10" s="72">
        <v>332.5</v>
      </c>
      <c r="R10" s="72">
        <v>381</v>
      </c>
      <c r="S10" s="138">
        <f t="shared" si="1"/>
        <v>1.1458646616541353</v>
      </c>
    </row>
    <row r="11" spans="3:19" x14ac:dyDescent="0.25">
      <c r="C11" s="96" t="s">
        <v>253</v>
      </c>
      <c r="D11" s="71">
        <v>193056.88087272723</v>
      </c>
      <c r="E11" s="71">
        <v>-12541.24395</v>
      </c>
      <c r="F11" s="71">
        <v>219678.38</v>
      </c>
      <c r="G11" s="71">
        <v>-29148.561215542526</v>
      </c>
      <c r="H11" s="71">
        <v>38683.621599999999</v>
      </c>
      <c r="I11" s="71">
        <v>409729.07730718469</v>
      </c>
      <c r="K11" s="96" t="s">
        <v>265</v>
      </c>
      <c r="L11" s="71">
        <v>739848.89099999995</v>
      </c>
      <c r="M11" s="71">
        <v>1246713.1299999999</v>
      </c>
      <c r="N11" s="71">
        <f t="shared" si="0"/>
        <v>-506864.23899999994</v>
      </c>
      <c r="P11" s="63" t="s">
        <v>265</v>
      </c>
      <c r="Q11" s="72">
        <v>122</v>
      </c>
      <c r="R11" s="72">
        <v>185</v>
      </c>
      <c r="S11" s="76">
        <f t="shared" si="1"/>
        <v>1.5163934426229508</v>
      </c>
    </row>
    <row r="12" spans="3:19" x14ac:dyDescent="0.25">
      <c r="C12" s="96" t="s">
        <v>265</v>
      </c>
      <c r="D12" s="71">
        <v>-200040.6249</v>
      </c>
      <c r="E12" s="71">
        <v>-5934.0599999999995</v>
      </c>
      <c r="F12" s="71">
        <v>-109062.41290000001</v>
      </c>
      <c r="G12" s="71">
        <v>59824.074799999988</v>
      </c>
      <c r="H12" s="71">
        <v>21008.0435</v>
      </c>
      <c r="I12" s="71">
        <v>-234204.97949999999</v>
      </c>
      <c r="K12" s="96" t="s">
        <v>251</v>
      </c>
      <c r="L12" s="71">
        <v>3473423.2650000001</v>
      </c>
      <c r="M12" s="71">
        <v>5664697.1000000006</v>
      </c>
      <c r="N12" s="71">
        <f t="shared" si="0"/>
        <v>-2191273.8350000004</v>
      </c>
      <c r="P12" s="63" t="s">
        <v>251</v>
      </c>
      <c r="Q12" s="72">
        <v>525</v>
      </c>
      <c r="R12" s="72">
        <v>800</v>
      </c>
      <c r="S12" s="76">
        <f t="shared" si="1"/>
        <v>1.5238095238095237</v>
      </c>
    </row>
    <row r="13" spans="3:19" x14ac:dyDescent="0.25">
      <c r="C13" s="96" t="s">
        <v>251</v>
      </c>
      <c r="D13" s="71">
        <v>-649224.72544040938</v>
      </c>
      <c r="E13" s="71">
        <v>50607.555399999997</v>
      </c>
      <c r="F13" s="71">
        <v>-433666.18955606269</v>
      </c>
      <c r="G13" s="71">
        <v>248010.46064999999</v>
      </c>
      <c r="H13" s="71">
        <v>4172.2337117646985</v>
      </c>
      <c r="I13" s="71">
        <v>-780100.66523470741</v>
      </c>
      <c r="K13" s="96" t="s">
        <v>261</v>
      </c>
      <c r="L13" s="71">
        <v>5054018.3057999993</v>
      </c>
      <c r="M13" s="71">
        <v>6786537.2499999981</v>
      </c>
      <c r="N13" s="71">
        <f t="shared" si="0"/>
        <v>-1732518.9441999989</v>
      </c>
      <c r="P13" s="63" t="s">
        <v>261</v>
      </c>
      <c r="Q13" s="72">
        <v>786</v>
      </c>
      <c r="R13" s="72">
        <v>958</v>
      </c>
      <c r="S13" s="76">
        <f t="shared" si="1"/>
        <v>1.2188295165394403</v>
      </c>
    </row>
    <row r="14" spans="3:19" x14ac:dyDescent="0.25">
      <c r="C14" s="96" t="s">
        <v>261</v>
      </c>
      <c r="D14" s="71">
        <v>-242206.3750900311</v>
      </c>
      <c r="E14" s="71">
        <v>107583.63200000001</v>
      </c>
      <c r="F14" s="71">
        <v>-175380.90981935026</v>
      </c>
      <c r="G14" s="71">
        <v>154058.50949999999</v>
      </c>
      <c r="H14" s="71"/>
      <c r="I14" s="71">
        <v>-155945.14340938133</v>
      </c>
      <c r="K14" s="96" t="s">
        <v>259</v>
      </c>
      <c r="L14" s="71">
        <v>1757223.2862000002</v>
      </c>
      <c r="M14" s="71">
        <v>976259.85000000009</v>
      </c>
      <c r="N14" s="71">
        <f t="shared" si="0"/>
        <v>780963.43620000011</v>
      </c>
      <c r="P14" s="63" t="s">
        <v>259</v>
      </c>
      <c r="Q14" s="72">
        <v>296</v>
      </c>
      <c r="R14" s="72">
        <v>180</v>
      </c>
      <c r="S14" s="138">
        <f t="shared" si="1"/>
        <v>0.60810810810810811</v>
      </c>
    </row>
    <row r="15" spans="3:19" x14ac:dyDescent="0.25">
      <c r="C15" s="96" t="s">
        <v>259</v>
      </c>
      <c r="D15" s="71">
        <v>495993.24000000005</v>
      </c>
      <c r="E15" s="71">
        <v>21287.261600000002</v>
      </c>
      <c r="F15" s="71">
        <v>304555.11976882594</v>
      </c>
      <c r="G15" s="71"/>
      <c r="H15" s="71">
        <v>3706.1710236842027</v>
      </c>
      <c r="I15" s="71">
        <v>825541.79239251022</v>
      </c>
      <c r="K15" s="96" t="s">
        <v>267</v>
      </c>
      <c r="L15" s="71">
        <v>662698.55039999995</v>
      </c>
      <c r="M15" s="71">
        <v>1890632.91</v>
      </c>
      <c r="N15" s="71">
        <f t="shared" si="0"/>
        <v>-1227934.3596000001</v>
      </c>
      <c r="P15" s="63" t="s">
        <v>267</v>
      </c>
      <c r="Q15" s="72">
        <v>151</v>
      </c>
      <c r="R15" s="72">
        <v>278</v>
      </c>
      <c r="S15" s="76">
        <f t="shared" si="1"/>
        <v>1.8410596026490067</v>
      </c>
    </row>
    <row r="16" spans="3:19" x14ac:dyDescent="0.25">
      <c r="C16" s="96" t="s">
        <v>267</v>
      </c>
      <c r="D16" s="71">
        <v>-703125.55999999994</v>
      </c>
      <c r="E16" s="71">
        <v>20030.038299999993</v>
      </c>
      <c r="F16" s="71">
        <v>-88143.530616666671</v>
      </c>
      <c r="G16" s="71">
        <v>71842.026800000007</v>
      </c>
      <c r="H16" s="71"/>
      <c r="I16" s="71">
        <v>-699397.02551666659</v>
      </c>
      <c r="K16" s="96" t="s">
        <v>262</v>
      </c>
      <c r="L16" s="71">
        <v>1528881.8075999999</v>
      </c>
      <c r="M16" s="71">
        <v>1427753.23</v>
      </c>
      <c r="N16" s="71">
        <f t="shared" si="0"/>
        <v>101128.57759999996</v>
      </c>
      <c r="P16" s="63" t="s">
        <v>262</v>
      </c>
      <c r="Q16" s="72">
        <v>226</v>
      </c>
      <c r="R16" s="72">
        <v>203</v>
      </c>
      <c r="S16" s="138">
        <f t="shared" si="1"/>
        <v>0.89823008849557517</v>
      </c>
    </row>
    <row r="17" spans="3:19" x14ac:dyDescent="0.25">
      <c r="C17" s="96" t="s">
        <v>262</v>
      </c>
      <c r="D17" s="71">
        <v>-131524.84332500005</v>
      </c>
      <c r="E17" s="71"/>
      <c r="F17" s="71">
        <v>276003.58179999993</v>
      </c>
      <c r="G17" s="71"/>
      <c r="H17" s="71"/>
      <c r="I17" s="71">
        <v>144478.73847499987</v>
      </c>
      <c r="K17" s="96" t="s">
        <v>266</v>
      </c>
      <c r="L17" s="71">
        <v>1981552.0319999997</v>
      </c>
      <c r="M17" s="71">
        <v>1740046</v>
      </c>
      <c r="N17" s="71">
        <f t="shared" si="0"/>
        <v>241506.03199999966</v>
      </c>
      <c r="P17" s="63" t="s">
        <v>266</v>
      </c>
      <c r="Q17" s="72">
        <v>299</v>
      </c>
      <c r="R17" s="72">
        <v>256</v>
      </c>
      <c r="S17" s="138">
        <f t="shared" si="1"/>
        <v>0.85618729096989965</v>
      </c>
    </row>
    <row r="18" spans="3:19" x14ac:dyDescent="0.25">
      <c r="C18" s="96" t="s">
        <v>266</v>
      </c>
      <c r="D18" s="71">
        <v>186590.55032653065</v>
      </c>
      <c r="E18" s="71">
        <v>22280.743399999996</v>
      </c>
      <c r="F18" s="71">
        <v>51951.156521052675</v>
      </c>
      <c r="G18" s="71">
        <v>47055.324799999988</v>
      </c>
      <c r="H18" s="71"/>
      <c r="I18" s="71">
        <v>307877.77504758333</v>
      </c>
      <c r="K18" s="96" t="s">
        <v>260</v>
      </c>
      <c r="L18" s="71">
        <v>1533896.7504000003</v>
      </c>
      <c r="M18" s="71">
        <v>1837378.99</v>
      </c>
      <c r="N18" s="71">
        <f t="shared" si="0"/>
        <v>-303482.23959999974</v>
      </c>
      <c r="P18" s="63" t="s">
        <v>260</v>
      </c>
      <c r="Q18" s="72">
        <v>227</v>
      </c>
      <c r="R18" s="72">
        <v>268</v>
      </c>
      <c r="S18" s="76">
        <f t="shared" si="1"/>
        <v>1.1806167400881058</v>
      </c>
    </row>
    <row r="19" spans="3:19" x14ac:dyDescent="0.25">
      <c r="C19" s="96" t="s">
        <v>260</v>
      </c>
      <c r="D19" s="71">
        <v>181165.21515</v>
      </c>
      <c r="E19" s="71">
        <v>7209.9859999999999</v>
      </c>
      <c r="F19" s="71">
        <v>-83149.475599999962</v>
      </c>
      <c r="G19" s="71"/>
      <c r="H19" s="71"/>
      <c r="I19" s="71">
        <v>105225.72555000005</v>
      </c>
      <c r="K19" s="96" t="s">
        <v>268</v>
      </c>
      <c r="L19" s="71">
        <v>1847334.6036000005</v>
      </c>
      <c r="M19" s="71">
        <v>2450155.959999999</v>
      </c>
      <c r="N19" s="71">
        <f t="shared" si="0"/>
        <v>-602821.35639999853</v>
      </c>
      <c r="P19" s="63" t="s">
        <v>268</v>
      </c>
      <c r="Q19" s="72">
        <v>277</v>
      </c>
      <c r="R19" s="72">
        <v>356</v>
      </c>
      <c r="S19" s="76">
        <f t="shared" si="1"/>
        <v>1.2851985559566788</v>
      </c>
    </row>
    <row r="20" spans="3:19" x14ac:dyDescent="0.25">
      <c r="C20" s="96" t="s">
        <v>268</v>
      </c>
      <c r="D20" s="71">
        <v>-278023.83360000001</v>
      </c>
      <c r="E20" s="71">
        <v>-3629.1796153846153</v>
      </c>
      <c r="F20" s="71">
        <v>-179171.10431290322</v>
      </c>
      <c r="G20" s="71">
        <v>-16544.494900000005</v>
      </c>
      <c r="H20" s="71">
        <v>70007.383999999991</v>
      </c>
      <c r="I20" s="71">
        <v>-407361.22842828778</v>
      </c>
      <c r="K20" s="96" t="s">
        <v>264</v>
      </c>
      <c r="L20" s="71">
        <v>1312835.1870000002</v>
      </c>
      <c r="M20" s="71">
        <v>2104647.0700000003</v>
      </c>
      <c r="N20" s="71">
        <f t="shared" si="0"/>
        <v>-791811.88300000015</v>
      </c>
      <c r="P20" s="63" t="s">
        <v>264</v>
      </c>
      <c r="Q20" s="72">
        <v>183.5</v>
      </c>
      <c r="R20" s="72">
        <v>323</v>
      </c>
      <c r="S20" s="76">
        <f t="shared" si="1"/>
        <v>1.7602179836512262</v>
      </c>
    </row>
    <row r="21" spans="3:19" x14ac:dyDescent="0.25">
      <c r="C21" s="96" t="s">
        <v>264</v>
      </c>
      <c r="D21" s="71">
        <v>246563.97075555555</v>
      </c>
      <c r="E21" s="71">
        <v>-5757.0599999999995</v>
      </c>
      <c r="F21" s="71">
        <v>-396848.23051592917</v>
      </c>
      <c r="G21" s="71">
        <v>27284.911649999995</v>
      </c>
      <c r="H21" s="71"/>
      <c r="I21" s="71">
        <v>-128756.40811037362</v>
      </c>
      <c r="K21" s="96" t="s">
        <v>252</v>
      </c>
      <c r="L21" s="71">
        <v>1112941.4562000001</v>
      </c>
      <c r="M21" s="71">
        <v>978167.25000000012</v>
      </c>
      <c r="N21" s="71">
        <f t="shared" si="0"/>
        <v>134774.20620000002</v>
      </c>
      <c r="P21" s="63" t="s">
        <v>252</v>
      </c>
      <c r="Q21" s="72">
        <v>162.5</v>
      </c>
      <c r="R21" s="72">
        <v>146</v>
      </c>
      <c r="S21" s="138">
        <f t="shared" si="1"/>
        <v>0.89846153846153842</v>
      </c>
    </row>
    <row r="22" spans="3:19" x14ac:dyDescent="0.25">
      <c r="C22" s="96" t="s">
        <v>252</v>
      </c>
      <c r="D22" s="71">
        <v>150611.13809999998</v>
      </c>
      <c r="E22" s="71">
        <v>-1722.56</v>
      </c>
      <c r="F22" s="71">
        <v>31265.676200000002</v>
      </c>
      <c r="G22" s="71"/>
      <c r="H22" s="71"/>
      <c r="I22" s="71">
        <v>180154.25429999997</v>
      </c>
      <c r="K22" s="96" t="s">
        <v>257</v>
      </c>
      <c r="L22" s="71">
        <v>2519577.6833999995</v>
      </c>
      <c r="M22" s="71">
        <v>1064063.78</v>
      </c>
      <c r="N22" s="71">
        <f t="shared" si="0"/>
        <v>1455513.9033999995</v>
      </c>
      <c r="P22" s="63" t="s">
        <v>257</v>
      </c>
      <c r="Q22" s="72">
        <v>341</v>
      </c>
      <c r="R22" s="72">
        <v>137</v>
      </c>
      <c r="S22" s="138">
        <f t="shared" si="1"/>
        <v>0.40175953079178883</v>
      </c>
    </row>
    <row r="23" spans="3:19" x14ac:dyDescent="0.25">
      <c r="C23" s="96" t="s">
        <v>257</v>
      </c>
      <c r="D23" s="71">
        <v>505447.56665000005</v>
      </c>
      <c r="E23" s="71">
        <v>72576.268649999984</v>
      </c>
      <c r="F23" s="71">
        <v>840470.55075000005</v>
      </c>
      <c r="G23" s="71"/>
      <c r="H23" s="71"/>
      <c r="I23" s="71">
        <v>1418494.3860500001</v>
      </c>
      <c r="K23" s="96" t="s">
        <v>269</v>
      </c>
      <c r="L23" s="71">
        <v>2709297.6114000003</v>
      </c>
      <c r="M23" s="71">
        <v>3873847.71</v>
      </c>
      <c r="N23" s="71">
        <f t="shared" si="0"/>
        <v>-1164550.0985999997</v>
      </c>
      <c r="P23" s="63" t="s">
        <v>269</v>
      </c>
      <c r="Q23" s="72">
        <v>347</v>
      </c>
      <c r="R23" s="72">
        <v>464</v>
      </c>
      <c r="S23" s="76">
        <f t="shared" si="1"/>
        <v>1.3371757925072045</v>
      </c>
    </row>
    <row r="24" spans="3:19" x14ac:dyDescent="0.25">
      <c r="C24" s="96" t="s">
        <v>269</v>
      </c>
      <c r="D24" s="71">
        <v>-185370.37791836736</v>
      </c>
      <c r="E24" s="71">
        <v>39265.310700000009</v>
      </c>
      <c r="F24" s="71">
        <v>-108718.89665217392</v>
      </c>
      <c r="G24" s="71">
        <v>68651.795800000007</v>
      </c>
      <c r="H24" s="71">
        <v>32009.2212</v>
      </c>
      <c r="I24" s="71">
        <v>-154162.94687054129</v>
      </c>
      <c r="K24" s="96" t="s">
        <v>254</v>
      </c>
      <c r="L24" s="71">
        <v>6072716.1647999985</v>
      </c>
      <c r="M24" s="71">
        <v>4719859.8099999987</v>
      </c>
      <c r="N24" s="71">
        <f t="shared" si="0"/>
        <v>1352856.3547999999</v>
      </c>
      <c r="P24" s="63" t="s">
        <v>254</v>
      </c>
      <c r="Q24" s="72">
        <v>673</v>
      </c>
      <c r="R24" s="72">
        <v>551</v>
      </c>
      <c r="S24" s="138">
        <f t="shared" si="1"/>
        <v>0.81872213967310548</v>
      </c>
    </row>
    <row r="25" spans="3:19" x14ac:dyDescent="0.25">
      <c r="C25" s="96" t="s">
        <v>254</v>
      </c>
      <c r="D25" s="71">
        <v>1103435.8840000001</v>
      </c>
      <c r="E25" s="71">
        <v>53386.521299999993</v>
      </c>
      <c r="F25" s="71">
        <v>112976.84895000001</v>
      </c>
      <c r="G25" s="71">
        <v>99106.006400000013</v>
      </c>
      <c r="H25" s="71">
        <v>45013.885200000004</v>
      </c>
      <c r="I25" s="71">
        <v>1413919.14585</v>
      </c>
      <c r="K25" s="96" t="s">
        <v>256</v>
      </c>
      <c r="L25" s="71">
        <v>2755079.2091999995</v>
      </c>
      <c r="M25" s="71">
        <v>3898144.74</v>
      </c>
      <c r="N25" s="71">
        <f t="shared" si="0"/>
        <v>-1143065.5308000008</v>
      </c>
      <c r="P25" s="63" t="s">
        <v>256</v>
      </c>
      <c r="Q25" s="72">
        <v>411.5</v>
      </c>
      <c r="R25" s="72">
        <v>584</v>
      </c>
      <c r="S25" s="76">
        <f t="shared" si="1"/>
        <v>1.4191980558930741</v>
      </c>
    </row>
    <row r="26" spans="3:19" x14ac:dyDescent="0.25">
      <c r="C26" s="96" t="s">
        <v>256</v>
      </c>
      <c r="D26" s="71">
        <v>-469617.92133712408</v>
      </c>
      <c r="E26" s="71">
        <v>16827.529807692303</v>
      </c>
      <c r="F26" s="71">
        <v>-169167.36654276907</v>
      </c>
      <c r="G26" s="71"/>
      <c r="H26" s="71"/>
      <c r="I26" s="71">
        <v>-621957.75807220093</v>
      </c>
      <c r="K26" s="96" t="s">
        <v>320</v>
      </c>
      <c r="L26" s="71">
        <v>71198138.179799974</v>
      </c>
      <c r="M26" s="71">
        <v>73523801.25</v>
      </c>
      <c r="N26" s="92">
        <f t="shared" si="0"/>
        <v>-2325663.070200026</v>
      </c>
      <c r="P26" s="63" t="s">
        <v>302</v>
      </c>
      <c r="Q26" s="72">
        <v>9855</v>
      </c>
      <c r="R26" s="72">
        <v>10233</v>
      </c>
      <c r="S26" s="76">
        <f t="shared" si="1"/>
        <v>1.0383561643835617</v>
      </c>
    </row>
    <row r="27" spans="3:19" x14ac:dyDescent="0.25">
      <c r="C27" s="96" t="s">
        <v>320</v>
      </c>
      <c r="D27" s="71">
        <v>2197374.5542541579</v>
      </c>
      <c r="E27" s="71">
        <v>415871.53092412197</v>
      </c>
      <c r="F27" s="71">
        <v>1946855.5890708235</v>
      </c>
      <c r="G27" s="71">
        <v>1123541.3079170331</v>
      </c>
      <c r="H27" s="71">
        <v>321828.05650663539</v>
      </c>
      <c r="I27" s="71">
        <v>6005471.0386727732</v>
      </c>
      <c r="K27" s="101" t="s">
        <v>321</v>
      </c>
      <c r="N27" s="92">
        <f>SUMIF(N3:N25,"&lt;0",N3:N25)</f>
        <v>-10683783.752599999</v>
      </c>
    </row>
    <row r="28" spans="3:19" x14ac:dyDescent="0.25">
      <c r="C28" s="101" t="s">
        <v>321</v>
      </c>
      <c r="D28" s="92">
        <f>SUMIF(D4:D26,"&lt;0",D4:D26)</f>
        <v>-3100372.9270280674</v>
      </c>
      <c r="E28" s="92">
        <f t="shared" ref="E28:H28" si="2">SUMIF(E4:E26,"&lt;0",E4:E26)</f>
        <v>-43893.060343956036</v>
      </c>
      <c r="F28" s="92">
        <f t="shared" si="2"/>
        <v>-1928593.6766104496</v>
      </c>
      <c r="G28" s="92">
        <f t="shared" si="2"/>
        <v>-49780.436115542529</v>
      </c>
      <c r="H28" s="92">
        <f t="shared" si="2"/>
        <v>0</v>
      </c>
      <c r="I28" s="92">
        <f>SUMIF(I4:I26,"&lt;0",I4:I26)</f>
        <v>-3390449.8886215361</v>
      </c>
      <c r="K28" s="101" t="s">
        <v>322</v>
      </c>
      <c r="N28" s="92">
        <f>SUMIF(N3:N25,"&gt;0",N3:N25)</f>
        <v>8358120.6823999733</v>
      </c>
    </row>
    <row r="29" spans="3:19" x14ac:dyDescent="0.25">
      <c r="C29" s="101" t="s">
        <v>322</v>
      </c>
      <c r="D29" s="92">
        <f>SUMIF(D4:D26,"&gt;0",D4:D26)</f>
        <v>5297747.4812822267</v>
      </c>
      <c r="E29" s="92">
        <f t="shared" ref="E29:I29" si="3">SUMIF(E4:E26,"&gt;0",E4:E26)</f>
        <v>459764.59126807796</v>
      </c>
      <c r="F29" s="92">
        <f t="shared" si="3"/>
        <v>3875449.2656812738</v>
      </c>
      <c r="G29" s="92">
        <f t="shared" si="3"/>
        <v>1173321.744032576</v>
      </c>
      <c r="H29" s="92">
        <f t="shared" si="3"/>
        <v>321828.05650663539</v>
      </c>
      <c r="I29" s="92">
        <f t="shared" si="3"/>
        <v>9395920.9272943083</v>
      </c>
    </row>
    <row r="30" spans="3:19" x14ac:dyDescent="0.25">
      <c r="K30" s="55"/>
      <c r="L30" s="55"/>
      <c r="M30" s="55"/>
      <c r="N30" s="55"/>
    </row>
    <row r="31" spans="3:19" x14ac:dyDescent="0.25">
      <c r="K31" s="55"/>
      <c r="L31" s="55"/>
      <c r="M31" s="55"/>
      <c r="N31" s="55"/>
    </row>
    <row r="32" spans="3:19" x14ac:dyDescent="0.25">
      <c r="C32" s="64"/>
      <c r="D32" s="64" t="s">
        <v>303</v>
      </c>
      <c r="E32" s="64"/>
      <c r="F32" s="64"/>
      <c r="G32" s="64"/>
      <c r="H32" s="64"/>
      <c r="I32" s="64"/>
      <c r="K32" s="55"/>
      <c r="L32" s="55"/>
      <c r="M32" s="55"/>
      <c r="N32" s="55"/>
    </row>
    <row r="33" spans="3:14" ht="30" x14ac:dyDescent="0.25">
      <c r="C33" s="209" t="s">
        <v>305</v>
      </c>
      <c r="D33" s="212" t="s">
        <v>276</v>
      </c>
      <c r="E33" s="212" t="s">
        <v>280</v>
      </c>
      <c r="F33" s="212" t="s">
        <v>277</v>
      </c>
      <c r="G33" s="212" t="s">
        <v>278</v>
      </c>
      <c r="H33" s="212" t="s">
        <v>279</v>
      </c>
      <c r="I33" s="212" t="s">
        <v>320</v>
      </c>
      <c r="K33" s="55"/>
      <c r="L33" s="55"/>
      <c r="M33" s="55"/>
      <c r="N33" s="55"/>
    </row>
    <row r="34" spans="3:14" x14ac:dyDescent="0.25">
      <c r="C34" s="96" t="s">
        <v>273</v>
      </c>
      <c r="D34" s="71"/>
      <c r="E34" s="71">
        <v>-11126.7341</v>
      </c>
      <c r="F34" s="71"/>
      <c r="G34" s="71"/>
      <c r="H34" s="71"/>
      <c r="I34" s="71">
        <f>SUM(D34:H34)</f>
        <v>-11126.7341</v>
      </c>
      <c r="K34" s="55"/>
      <c r="L34" s="55"/>
      <c r="M34" s="55"/>
      <c r="N34" s="55"/>
    </row>
    <row r="35" spans="3:14" x14ac:dyDescent="0.25">
      <c r="C35" s="96" t="s">
        <v>255</v>
      </c>
      <c r="D35" s="71">
        <v>-28581.149284782601</v>
      </c>
      <c r="E35" s="71">
        <v>16858.350000000002</v>
      </c>
      <c r="F35" s="71">
        <v>-185285.56009459464</v>
      </c>
      <c r="G35" s="71"/>
      <c r="H35" s="71"/>
      <c r="I35" s="71">
        <f t="shared" ref="I35:I56" si="4">SUM(D35:H35)</f>
        <v>-197008.35937937725</v>
      </c>
      <c r="K35" s="55"/>
      <c r="L35" s="55"/>
      <c r="M35" s="55"/>
      <c r="N35" s="55"/>
    </row>
    <row r="36" spans="3:14" x14ac:dyDescent="0.25">
      <c r="C36" s="96" t="s">
        <v>250</v>
      </c>
      <c r="D36" s="71">
        <v>1578671.0542274117</v>
      </c>
      <c r="E36" s="71">
        <v>6969.0769603857534</v>
      </c>
      <c r="F36" s="71">
        <v>1462062.2280913952</v>
      </c>
      <c r="G36" s="71">
        <v>397488.6336325758</v>
      </c>
      <c r="H36" s="71">
        <v>107227.49627118645</v>
      </c>
      <c r="I36" s="71">
        <f t="shared" si="4"/>
        <v>3552418.4891829551</v>
      </c>
      <c r="K36" s="55"/>
      <c r="L36" s="55"/>
      <c r="M36" s="55"/>
      <c r="N36" s="55"/>
    </row>
    <row r="37" spans="3:14" x14ac:dyDescent="0.25">
      <c r="C37" s="96" t="s">
        <v>271</v>
      </c>
      <c r="D37" s="71"/>
      <c r="E37" s="71">
        <v>-428.64</v>
      </c>
      <c r="F37" s="71"/>
      <c r="G37" s="71"/>
      <c r="H37" s="71"/>
      <c r="I37" s="71">
        <f t="shared" si="4"/>
        <v>-428.64</v>
      </c>
      <c r="K37" s="55"/>
      <c r="L37" s="55"/>
      <c r="M37" s="55"/>
      <c r="N37" s="55"/>
    </row>
    <row r="38" spans="3:14" x14ac:dyDescent="0.25">
      <c r="C38" s="96" t="s">
        <v>272</v>
      </c>
      <c r="D38" s="71"/>
      <c r="E38" s="71">
        <v>23029.981249999997</v>
      </c>
      <c r="F38" s="71"/>
      <c r="G38" s="71"/>
      <c r="H38" s="71"/>
      <c r="I38" s="71">
        <f t="shared" si="4"/>
        <v>23029.981249999997</v>
      </c>
      <c r="K38" s="55"/>
      <c r="L38" s="55"/>
      <c r="M38" s="55"/>
      <c r="N38" s="55"/>
    </row>
    <row r="39" spans="3:14" x14ac:dyDescent="0.25">
      <c r="C39" s="96" t="s">
        <v>263</v>
      </c>
      <c r="D39" s="71">
        <v>-212657.51613235296</v>
      </c>
      <c r="E39" s="71">
        <v>1852.3358999999996</v>
      </c>
      <c r="F39" s="71">
        <v>407042.576</v>
      </c>
      <c r="G39" s="71"/>
      <c r="H39" s="71"/>
      <c r="I39" s="71">
        <f t="shared" si="4"/>
        <v>196237.39576764705</v>
      </c>
      <c r="K39" s="55"/>
      <c r="L39" s="55"/>
      <c r="M39" s="55"/>
      <c r="N39" s="55"/>
    </row>
    <row r="40" spans="3:14" x14ac:dyDescent="0.25">
      <c r="C40" s="96" t="s">
        <v>258</v>
      </c>
      <c r="D40" s="71">
        <v>656211.98119999981</v>
      </c>
      <c r="E40" s="71">
        <v>-2753.582678571428</v>
      </c>
      <c r="F40" s="71">
        <v>169443.1476</v>
      </c>
      <c r="G40" s="71">
        <v>-4087.38</v>
      </c>
      <c r="H40" s="71"/>
      <c r="I40" s="71">
        <f t="shared" si="4"/>
        <v>818814.16612142837</v>
      </c>
      <c r="K40" s="55"/>
      <c r="L40" s="55"/>
      <c r="M40" s="55"/>
      <c r="N40" s="55"/>
    </row>
    <row r="41" spans="3:14" x14ac:dyDescent="0.25">
      <c r="C41" s="96" t="s">
        <v>253</v>
      </c>
      <c r="D41" s="71">
        <v>193056.88087272723</v>
      </c>
      <c r="E41" s="71">
        <v>-12541.24395</v>
      </c>
      <c r="F41" s="71">
        <v>219678.38</v>
      </c>
      <c r="G41" s="71">
        <v>-29148.561215542526</v>
      </c>
      <c r="H41" s="71">
        <v>38683.621599999999</v>
      </c>
      <c r="I41" s="71">
        <f t="shared" si="4"/>
        <v>409729.07730718469</v>
      </c>
      <c r="K41" s="55"/>
      <c r="L41" s="55"/>
      <c r="M41" s="55"/>
      <c r="N41" s="55"/>
    </row>
    <row r="42" spans="3:14" x14ac:dyDescent="0.25">
      <c r="C42" s="96" t="s">
        <v>265</v>
      </c>
      <c r="D42" s="71">
        <v>-200040.6249</v>
      </c>
      <c r="E42" s="71">
        <v>-5934.0599999999995</v>
      </c>
      <c r="F42" s="71">
        <v>-109062.41290000001</v>
      </c>
      <c r="G42" s="71">
        <v>59824.074799999988</v>
      </c>
      <c r="H42" s="71">
        <v>21008.0435</v>
      </c>
      <c r="I42" s="71">
        <f t="shared" si="4"/>
        <v>-234204.97949999999</v>
      </c>
      <c r="K42" s="55"/>
      <c r="L42" s="55"/>
      <c r="M42" s="55"/>
      <c r="N42" s="55"/>
    </row>
    <row r="43" spans="3:14" x14ac:dyDescent="0.25">
      <c r="C43" s="96" t="s">
        <v>251</v>
      </c>
      <c r="D43" s="71">
        <v>-649224.72544040938</v>
      </c>
      <c r="E43" s="71">
        <v>50607.555399999997</v>
      </c>
      <c r="F43" s="71">
        <v>-433666.18955606269</v>
      </c>
      <c r="G43" s="71">
        <v>248010.46064999999</v>
      </c>
      <c r="H43" s="71">
        <v>4172.2337117646985</v>
      </c>
      <c r="I43" s="71">
        <f t="shared" si="4"/>
        <v>-780100.66523470741</v>
      </c>
      <c r="K43" s="55"/>
      <c r="L43" s="55"/>
      <c r="M43" s="55"/>
      <c r="N43" s="55"/>
    </row>
    <row r="44" spans="3:14" x14ac:dyDescent="0.25">
      <c r="C44" s="96" t="s">
        <v>261</v>
      </c>
      <c r="D44" s="71">
        <v>-242206.3750900311</v>
      </c>
      <c r="E44" s="71">
        <v>107583.63200000001</v>
      </c>
      <c r="F44" s="71">
        <v>-175380.90981935026</v>
      </c>
      <c r="G44" s="71">
        <v>154058.50949999999</v>
      </c>
      <c r="H44" s="71"/>
      <c r="I44" s="71">
        <f t="shared" si="4"/>
        <v>-155945.14340938133</v>
      </c>
      <c r="K44" s="55"/>
      <c r="L44" s="55"/>
      <c r="M44" s="55"/>
      <c r="N44" s="55"/>
    </row>
    <row r="45" spans="3:14" x14ac:dyDescent="0.25">
      <c r="C45" s="96" t="s">
        <v>259</v>
      </c>
      <c r="D45" s="71">
        <v>495993.24000000005</v>
      </c>
      <c r="E45" s="71">
        <v>21287.261600000002</v>
      </c>
      <c r="F45" s="71">
        <v>304555.11976882594</v>
      </c>
      <c r="G45" s="71"/>
      <c r="H45" s="71">
        <v>3706.1710236842027</v>
      </c>
      <c r="I45" s="71">
        <f t="shared" si="4"/>
        <v>825541.79239251022</v>
      </c>
      <c r="K45" s="55"/>
      <c r="L45" s="55"/>
      <c r="M45" s="55"/>
      <c r="N45" s="55"/>
    </row>
    <row r="46" spans="3:14" x14ac:dyDescent="0.25">
      <c r="C46" s="96" t="s">
        <v>267</v>
      </c>
      <c r="D46" s="211" t="s">
        <v>347</v>
      </c>
      <c r="E46" s="71">
        <v>20030.038299999993</v>
      </c>
      <c r="F46" s="71">
        <v>-88143.530616666671</v>
      </c>
      <c r="G46" s="71">
        <v>71842.026800000007</v>
      </c>
      <c r="H46" s="71"/>
      <c r="I46" s="71">
        <f t="shared" si="4"/>
        <v>3728.5344833333365</v>
      </c>
      <c r="K46" s="55"/>
      <c r="L46" s="55"/>
      <c r="M46" s="55"/>
      <c r="N46" s="55"/>
    </row>
    <row r="47" spans="3:14" x14ac:dyDescent="0.25">
      <c r="C47" s="96" t="s">
        <v>262</v>
      </c>
      <c r="D47" s="71">
        <v>-131524.84332500005</v>
      </c>
      <c r="E47" s="71"/>
      <c r="F47" s="71">
        <v>276003.58179999993</v>
      </c>
      <c r="G47" s="71"/>
      <c r="H47" s="71"/>
      <c r="I47" s="71">
        <f t="shared" si="4"/>
        <v>144478.73847499987</v>
      </c>
      <c r="K47" s="55"/>
      <c r="L47" s="55"/>
      <c r="M47" s="55"/>
      <c r="N47" s="55"/>
    </row>
    <row r="48" spans="3:14" x14ac:dyDescent="0.25">
      <c r="C48" s="96" t="s">
        <v>266</v>
      </c>
      <c r="D48" s="71">
        <v>186590.55032653065</v>
      </c>
      <c r="E48" s="71">
        <v>22280.743399999996</v>
      </c>
      <c r="F48" s="71">
        <v>51951.156521052675</v>
      </c>
      <c r="G48" s="71">
        <v>47055.324799999988</v>
      </c>
      <c r="H48" s="71"/>
      <c r="I48" s="71">
        <f t="shared" si="4"/>
        <v>307877.77504758333</v>
      </c>
      <c r="K48" s="55"/>
      <c r="L48" s="55"/>
      <c r="M48" s="55"/>
      <c r="N48" s="55"/>
    </row>
    <row r="49" spans="3:14" x14ac:dyDescent="0.25">
      <c r="C49" s="96" t="s">
        <v>260</v>
      </c>
      <c r="D49" s="71">
        <v>181165.21515</v>
      </c>
      <c r="E49" s="71">
        <v>7209.9859999999999</v>
      </c>
      <c r="F49" s="71">
        <v>-83149.475599999962</v>
      </c>
      <c r="G49" s="71"/>
      <c r="H49" s="71"/>
      <c r="I49" s="71">
        <f t="shared" si="4"/>
        <v>105225.72555000005</v>
      </c>
      <c r="K49" s="55"/>
      <c r="L49" s="55"/>
      <c r="M49" s="55"/>
      <c r="N49" s="55"/>
    </row>
    <row r="50" spans="3:14" x14ac:dyDescent="0.25">
      <c r="C50" s="96" t="s">
        <v>268</v>
      </c>
      <c r="D50" s="71">
        <v>-278023.83360000001</v>
      </c>
      <c r="E50" s="71">
        <v>-3629.1796153846153</v>
      </c>
      <c r="F50" s="71">
        <v>-179171.10431290322</v>
      </c>
      <c r="G50" s="71">
        <v>-16544.494900000005</v>
      </c>
      <c r="H50" s="71">
        <v>70007.383999999991</v>
      </c>
      <c r="I50" s="71">
        <f t="shared" si="4"/>
        <v>-407361.22842828778</v>
      </c>
      <c r="K50" s="55"/>
      <c r="L50" s="55"/>
      <c r="M50" s="55"/>
      <c r="N50" s="55"/>
    </row>
    <row r="51" spans="3:14" x14ac:dyDescent="0.25">
      <c r="C51" s="96" t="s">
        <v>264</v>
      </c>
      <c r="D51" s="71">
        <v>246563.97075555555</v>
      </c>
      <c r="E51" s="71">
        <v>-5757.0599999999995</v>
      </c>
      <c r="F51" s="71">
        <v>-396848.23051592917</v>
      </c>
      <c r="G51" s="71">
        <v>27284.911649999995</v>
      </c>
      <c r="H51" s="71"/>
      <c r="I51" s="71">
        <f t="shared" si="4"/>
        <v>-128756.40811037362</v>
      </c>
      <c r="K51" s="55"/>
      <c r="L51" s="55"/>
      <c r="M51" s="55"/>
      <c r="N51" s="55"/>
    </row>
    <row r="52" spans="3:14" x14ac:dyDescent="0.25">
      <c r="C52" s="96" t="s">
        <v>252</v>
      </c>
      <c r="D52" s="71">
        <v>150611.13809999998</v>
      </c>
      <c r="E52" s="71">
        <v>-1722.56</v>
      </c>
      <c r="F52" s="71">
        <v>31265.676200000002</v>
      </c>
      <c r="G52" s="71"/>
      <c r="H52" s="71"/>
      <c r="I52" s="71">
        <f t="shared" si="4"/>
        <v>180154.25429999997</v>
      </c>
      <c r="K52" s="55"/>
      <c r="L52" s="207"/>
      <c r="M52" s="207"/>
      <c r="N52" s="208"/>
    </row>
    <row r="53" spans="3:14" x14ac:dyDescent="0.25">
      <c r="C53" s="96" t="s">
        <v>257</v>
      </c>
      <c r="D53" s="71">
        <v>505447.56665000005</v>
      </c>
      <c r="E53" s="71">
        <v>72576.268649999984</v>
      </c>
      <c r="F53" s="71">
        <v>840470.55075000005</v>
      </c>
      <c r="G53" s="71"/>
      <c r="H53" s="71"/>
      <c r="I53" s="71">
        <f t="shared" si="4"/>
        <v>1418494.3860500001</v>
      </c>
      <c r="K53" s="55"/>
      <c r="L53" s="55"/>
      <c r="M53" s="55"/>
      <c r="N53" s="208"/>
    </row>
    <row r="54" spans="3:14" x14ac:dyDescent="0.25">
      <c r="C54" s="96" t="s">
        <v>269</v>
      </c>
      <c r="D54" s="71">
        <v>-185370.37791836736</v>
      </c>
      <c r="E54" s="71">
        <v>39265.310700000009</v>
      </c>
      <c r="F54" s="71">
        <v>-108718.89665217392</v>
      </c>
      <c r="G54" s="71">
        <v>68651.795800000007</v>
      </c>
      <c r="H54" s="71">
        <v>32009.2212</v>
      </c>
      <c r="I54" s="71">
        <f t="shared" si="4"/>
        <v>-154162.94687054129</v>
      </c>
      <c r="K54" s="55"/>
      <c r="L54" s="55"/>
      <c r="M54" s="55"/>
      <c r="N54" s="208"/>
    </row>
    <row r="55" spans="3:14" x14ac:dyDescent="0.25">
      <c r="C55" s="96" t="s">
        <v>254</v>
      </c>
      <c r="D55" s="71">
        <v>1103435.8840000001</v>
      </c>
      <c r="E55" s="71">
        <v>53386.521299999993</v>
      </c>
      <c r="F55" s="71">
        <v>112976.84895000001</v>
      </c>
      <c r="G55" s="71">
        <v>99106.006400000013</v>
      </c>
      <c r="H55" s="71">
        <v>45013.885200000004</v>
      </c>
      <c r="I55" s="71">
        <f t="shared" si="4"/>
        <v>1413919.14585</v>
      </c>
      <c r="K55" s="55"/>
      <c r="L55" s="55"/>
      <c r="M55" s="55"/>
      <c r="N55" s="55"/>
    </row>
    <row r="56" spans="3:14" x14ac:dyDescent="0.25">
      <c r="C56" s="96" t="s">
        <v>256</v>
      </c>
      <c r="D56" s="71">
        <v>-469617.92133712408</v>
      </c>
      <c r="E56" s="71">
        <v>16827.529807692303</v>
      </c>
      <c r="F56" s="71">
        <v>-169167.36654276907</v>
      </c>
      <c r="G56" s="71"/>
      <c r="H56" s="71"/>
      <c r="I56" s="71">
        <f t="shared" si="4"/>
        <v>-621957.75807220093</v>
      </c>
    </row>
    <row r="57" spans="3:14" x14ac:dyDescent="0.25">
      <c r="C57" s="210" t="s">
        <v>320</v>
      </c>
      <c r="D57" s="92">
        <v>2197374.5542541579</v>
      </c>
      <c r="E57" s="92">
        <v>415871.53092412197</v>
      </c>
      <c r="F57" s="92">
        <v>1946855.5890708235</v>
      </c>
      <c r="G57" s="92">
        <v>1123541.3079170331</v>
      </c>
      <c r="H57" s="92">
        <v>321828.05650663539</v>
      </c>
      <c r="I57" s="92">
        <v>6005471.0386727732</v>
      </c>
    </row>
    <row r="58" spans="3:14" x14ac:dyDescent="0.25">
      <c r="C58" s="101" t="s">
        <v>321</v>
      </c>
      <c r="D58" s="92">
        <f>SUMIF(D34:D56,"&lt;0",D34:D56)</f>
        <v>-2397247.3670280674</v>
      </c>
      <c r="E58" s="92">
        <f t="shared" ref="E58:H58" si="5">SUMIF(E34:E56,"&lt;0",E34:E56)</f>
        <v>-43893.060343956036</v>
      </c>
      <c r="F58" s="92">
        <f t="shared" si="5"/>
        <v>-1928593.6766104496</v>
      </c>
      <c r="G58" s="92">
        <f t="shared" si="5"/>
        <v>-49780.436115542529</v>
      </c>
      <c r="H58" s="92">
        <f t="shared" si="5"/>
        <v>0</v>
      </c>
      <c r="I58" s="92">
        <f>SUMIF(I34:I56,"&lt;0",I34:I56)</f>
        <v>-2691052.8631048696</v>
      </c>
    </row>
    <row r="59" spans="3:14" x14ac:dyDescent="0.25">
      <c r="C59" s="101" t="s">
        <v>322</v>
      </c>
      <c r="D59" s="92">
        <f>SUMIF(D34:D56,"&gt;0",D34:D56)</f>
        <v>5297747.4812822267</v>
      </c>
      <c r="E59" s="92">
        <f t="shared" ref="E59:I59" si="6">SUMIF(E34:E56,"&gt;0",E34:E56)</f>
        <v>459764.59126807796</v>
      </c>
      <c r="F59" s="92">
        <f t="shared" si="6"/>
        <v>3875449.2656812738</v>
      </c>
      <c r="G59" s="92">
        <f t="shared" si="6"/>
        <v>1173321.744032576</v>
      </c>
      <c r="H59" s="92">
        <f t="shared" si="6"/>
        <v>321828.05650663539</v>
      </c>
      <c r="I59" s="92">
        <f t="shared" si="6"/>
        <v>9399649.4617776424</v>
      </c>
    </row>
    <row r="60" spans="3:14" x14ac:dyDescent="0.25">
      <c r="C60" s="56" t="s">
        <v>348</v>
      </c>
    </row>
  </sheetData>
  <conditionalFormatting pivot="1" sqref="D4:I27">
    <cfRule type="cellIs" dxfId="61" priority="9" operator="lessThan">
      <formula>0</formula>
    </cfRule>
  </conditionalFormatting>
  <conditionalFormatting sqref="L3:N26">
    <cfRule type="cellIs" dxfId="60" priority="6" operator="lessThan">
      <formula>0</formula>
    </cfRule>
  </conditionalFormatting>
  <conditionalFormatting sqref="L52:N52">
    <cfRule type="cellIs" dxfId="59" priority="4" operator="lessThan">
      <formula>0</formula>
    </cfRule>
  </conditionalFormatting>
  <conditionalFormatting sqref="D34:I56">
    <cfRule type="cellIs" dxfId="58" priority="3" operator="lessThan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Plan1</vt:lpstr>
      <vt:lpstr>040601</vt:lpstr>
      <vt:lpstr>040602</vt:lpstr>
      <vt:lpstr>040603</vt:lpstr>
      <vt:lpstr>040604</vt:lpstr>
      <vt:lpstr>040605</vt:lpstr>
      <vt:lpstr>consolidado</vt:lpstr>
      <vt:lpstr>CMProd</vt:lpstr>
      <vt:lpstr>Balanço</vt:lpstr>
      <vt:lpstr>Anáilise Parâmetro</vt:lpstr>
      <vt:lpstr>Proposta</vt:lpstr>
      <vt:lpstr>Atendimento por região agregada</vt:lpstr>
      <vt:lpstr>impasse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Davidson da Silva</dc:creator>
  <cp:lastModifiedBy>Diana Martins Barbosa</cp:lastModifiedBy>
  <cp:lastPrinted>2016-12-02T18:28:49Z</cp:lastPrinted>
  <dcterms:created xsi:type="dcterms:W3CDTF">2016-11-10T13:30:56Z</dcterms:created>
  <dcterms:modified xsi:type="dcterms:W3CDTF">2016-12-05T18:32:30Z</dcterms:modified>
</cp:coreProperties>
</file>